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5970" windowWidth="19230" windowHeight="6015" activeTab="1"/>
  </bookViews>
  <sheets>
    <sheet name="Key" sheetId="4" r:id="rId1"/>
    <sheet name="2013 TopEGU SO2 only" sheetId="7" r:id="rId2"/>
    <sheet name="2000-13TopEGU more data" sheetId="8" r:id="rId3"/>
  </sheets>
  <definedNames>
    <definedName name="_xlnm.Print_Titles" localSheetId="1">'2013 TopEGU SO2 only'!$1:$1</definedName>
  </definedNames>
  <calcPr calcId="145621"/>
</workbook>
</file>

<file path=xl/calcChain.xml><?xml version="1.0" encoding="utf-8"?>
<calcChain xmlns="http://schemas.openxmlformats.org/spreadsheetml/2006/main">
  <c r="Q103" i="7"/>
  <c r="Q52"/>
  <c r="Q53"/>
  <c r="R53" s="1"/>
  <c r="Q54"/>
  <c r="R54" s="1"/>
  <c r="Q33"/>
  <c r="Q24"/>
  <c r="Q3"/>
  <c r="Q4"/>
  <c r="AR169" i="8" l="1"/>
  <c r="AB169"/>
  <c r="Z169"/>
  <c r="AQ169"/>
  <c r="AB14"/>
  <c r="BG168"/>
  <c r="BG167"/>
  <c r="BG166"/>
  <c r="BG165"/>
  <c r="BG164"/>
  <c r="BG163"/>
  <c r="BG162"/>
  <c r="BG161"/>
  <c r="BG160"/>
  <c r="BG159"/>
  <c r="BG158"/>
  <c r="BG157"/>
  <c r="BG156"/>
  <c r="BG155"/>
  <c r="BG154"/>
  <c r="BG153"/>
  <c r="BG152"/>
  <c r="BG151"/>
  <c r="BG150"/>
  <c r="BG149"/>
  <c r="BG148"/>
  <c r="BG147"/>
  <c r="BG146"/>
  <c r="BG145"/>
  <c r="BG144"/>
  <c r="BG143"/>
  <c r="BG142"/>
  <c r="BG141"/>
  <c r="BG140"/>
  <c r="BG139"/>
  <c r="BG138"/>
  <c r="BG137"/>
  <c r="BG136"/>
  <c r="BG135"/>
  <c r="BG134"/>
  <c r="BG133"/>
  <c r="BG132"/>
  <c r="BG131"/>
  <c r="BG130"/>
  <c r="BG129"/>
  <c r="BG128"/>
  <c r="BG127"/>
  <c r="BG126"/>
  <c r="BG125"/>
  <c r="BG124"/>
  <c r="BG123"/>
  <c r="BG122"/>
  <c r="BG121"/>
  <c r="BG120"/>
  <c r="BG119"/>
  <c r="BG118"/>
  <c r="BG117"/>
  <c r="BG116"/>
  <c r="BG115"/>
  <c r="BG114"/>
  <c r="BG113"/>
  <c r="BG112"/>
  <c r="BG111"/>
  <c r="BG110"/>
  <c r="BG109"/>
  <c r="BG108"/>
  <c r="BG107"/>
  <c r="BG106"/>
  <c r="BG105"/>
  <c r="BG104"/>
  <c r="BG103"/>
  <c r="BG102"/>
  <c r="BG101"/>
  <c r="BG100"/>
  <c r="BG99"/>
  <c r="BG98"/>
  <c r="BG97"/>
  <c r="BG96"/>
  <c r="BG95"/>
  <c r="BG94"/>
  <c r="BG93"/>
  <c r="BG92"/>
  <c r="BG91"/>
  <c r="BG90"/>
  <c r="BG89"/>
  <c r="BG88"/>
  <c r="BG87"/>
  <c r="BG86"/>
  <c r="BG85"/>
  <c r="BG84"/>
  <c r="BG83"/>
  <c r="BG82"/>
  <c r="BG81"/>
  <c r="BG80"/>
  <c r="BG79"/>
  <c r="BG78"/>
  <c r="BG77"/>
  <c r="BG76"/>
  <c r="BG75"/>
  <c r="BG74"/>
  <c r="BG73"/>
  <c r="BG72"/>
  <c r="BG71"/>
  <c r="BG70"/>
  <c r="BG69"/>
  <c r="BG68"/>
  <c r="BG67"/>
  <c r="BG66"/>
  <c r="BG65"/>
  <c r="BG64"/>
  <c r="BG63"/>
  <c r="BG62"/>
  <c r="BG61"/>
  <c r="BG60"/>
  <c r="BG59"/>
  <c r="BG58"/>
  <c r="BG57"/>
  <c r="BG56"/>
  <c r="BG55"/>
  <c r="BG54"/>
  <c r="BG53"/>
  <c r="BG52"/>
  <c r="BG51"/>
  <c r="BG50"/>
  <c r="BG49"/>
  <c r="BG48"/>
  <c r="BG47"/>
  <c r="BG46"/>
  <c r="BG45"/>
  <c r="BG44"/>
  <c r="BG43"/>
  <c r="BG42"/>
  <c r="BG41"/>
  <c r="BG40"/>
  <c r="BG39"/>
  <c r="BG38"/>
  <c r="BG37"/>
  <c r="BG36"/>
  <c r="BG35"/>
  <c r="BG34"/>
  <c r="BG33"/>
  <c r="BG32"/>
  <c r="BG31"/>
  <c r="BG30"/>
  <c r="BG29"/>
  <c r="BG28"/>
  <c r="BG27"/>
  <c r="BG26"/>
  <c r="BG25"/>
  <c r="BG24"/>
  <c r="BG23"/>
  <c r="BG22"/>
  <c r="BG21"/>
  <c r="BG20"/>
  <c r="BG19"/>
  <c r="BG18"/>
  <c r="BG17"/>
  <c r="BG16"/>
  <c r="BG15"/>
  <c r="BG14"/>
  <c r="BG13"/>
  <c r="BG12"/>
  <c r="BG11"/>
  <c r="BG10"/>
  <c r="BG9"/>
  <c r="BG8"/>
  <c r="BG7"/>
  <c r="BG6"/>
  <c r="BG5"/>
  <c r="BG4"/>
  <c r="BG3"/>
  <c r="BG2"/>
  <c r="AR168" l="1"/>
  <c r="AR167"/>
  <c r="AR166"/>
  <c r="AR165"/>
  <c r="AR164"/>
  <c r="AR163"/>
  <c r="AR162"/>
  <c r="AR161"/>
  <c r="AR160"/>
  <c r="AR159"/>
  <c r="AR158"/>
  <c r="AR157"/>
  <c r="AR156"/>
  <c r="AR155"/>
  <c r="AR154"/>
  <c r="AR153"/>
  <c r="AR152"/>
  <c r="AR151"/>
  <c r="AR150"/>
  <c r="AR149"/>
  <c r="AR148"/>
  <c r="AR147"/>
  <c r="AR146"/>
  <c r="AR145"/>
  <c r="AR144"/>
  <c r="AR143"/>
  <c r="AR142"/>
  <c r="AR141"/>
  <c r="AR140"/>
  <c r="AR139"/>
  <c r="AR138"/>
  <c r="AR137"/>
  <c r="AR136"/>
  <c r="AR135"/>
  <c r="AR134"/>
  <c r="AR133"/>
  <c r="AR132"/>
  <c r="AR131"/>
  <c r="AR130"/>
  <c r="AR129"/>
  <c r="AR128"/>
  <c r="AR127"/>
  <c r="AR126"/>
  <c r="AR125"/>
  <c r="AR124"/>
  <c r="AR123"/>
  <c r="AR122"/>
  <c r="AR121"/>
  <c r="AR120"/>
  <c r="AR119"/>
  <c r="AR118"/>
  <c r="AR117"/>
  <c r="AR116"/>
  <c r="AR115"/>
  <c r="AR114"/>
  <c r="AR113"/>
  <c r="AR112"/>
  <c r="AR111"/>
  <c r="AR110"/>
  <c r="AR109"/>
  <c r="AR108"/>
  <c r="AR107"/>
  <c r="AR106"/>
  <c r="AR105"/>
  <c r="AR104"/>
  <c r="AR103"/>
  <c r="AR102"/>
  <c r="AR101"/>
  <c r="AR100"/>
  <c r="AR99"/>
  <c r="AR98"/>
  <c r="AR97"/>
  <c r="AR96"/>
  <c r="AR95"/>
  <c r="AR94"/>
  <c r="AR93"/>
  <c r="AR92"/>
  <c r="AR91"/>
  <c r="AR90"/>
  <c r="AR89"/>
  <c r="AR88"/>
  <c r="AR87"/>
  <c r="AR86"/>
  <c r="AR85"/>
  <c r="AR84"/>
  <c r="AR83"/>
  <c r="AR82"/>
  <c r="AR81"/>
  <c r="AR80"/>
  <c r="AR79"/>
  <c r="AR78"/>
  <c r="AR77"/>
  <c r="AR76"/>
  <c r="AR75"/>
  <c r="AR74"/>
  <c r="AR73"/>
  <c r="AR72"/>
  <c r="AR71"/>
  <c r="AR70"/>
  <c r="AR69"/>
  <c r="AR68"/>
  <c r="AR67"/>
  <c r="AR66"/>
  <c r="AR65"/>
  <c r="AR64"/>
  <c r="AR63"/>
  <c r="AR62"/>
  <c r="AR61"/>
  <c r="AR60"/>
  <c r="AR59"/>
  <c r="AR58"/>
  <c r="AR57"/>
  <c r="AR56"/>
  <c r="AR55"/>
  <c r="AR54"/>
  <c r="AR53"/>
  <c r="AR52"/>
  <c r="AR51"/>
  <c r="AR50"/>
  <c r="AR49"/>
  <c r="AR48"/>
  <c r="AR47"/>
  <c r="AR46"/>
  <c r="AR45"/>
  <c r="AR44"/>
  <c r="AR43"/>
  <c r="AR42"/>
  <c r="AR41"/>
  <c r="AR40"/>
  <c r="AR39"/>
  <c r="AR38"/>
  <c r="AR37"/>
  <c r="AR36"/>
  <c r="AR35"/>
  <c r="AR34"/>
  <c r="AR33"/>
  <c r="AR32"/>
  <c r="AR31"/>
  <c r="AR30"/>
  <c r="AR29"/>
  <c r="AR28"/>
  <c r="AR27"/>
  <c r="AR26"/>
  <c r="AR25"/>
  <c r="AR24"/>
  <c r="AR23"/>
  <c r="AR22"/>
  <c r="AR21"/>
  <c r="AR20"/>
  <c r="AR19"/>
  <c r="AR18"/>
  <c r="AR17"/>
  <c r="AR16"/>
  <c r="AR15"/>
  <c r="AR14"/>
  <c r="AR13"/>
  <c r="AR12"/>
  <c r="AR11"/>
  <c r="AR10"/>
  <c r="AR9"/>
  <c r="AR8"/>
  <c r="AR7"/>
  <c r="AR6"/>
  <c r="AR5"/>
  <c r="AR4"/>
  <c r="AR3"/>
  <c r="AR2"/>
  <c r="AB168"/>
  <c r="AB167"/>
  <c r="AB166"/>
  <c r="AB165"/>
  <c r="AB164"/>
  <c r="AB163"/>
  <c r="AB162"/>
  <c r="AB161"/>
  <c r="AB160"/>
  <c r="AB159"/>
  <c r="AB158"/>
  <c r="AB157"/>
  <c r="AB156"/>
  <c r="AB155"/>
  <c r="AB154"/>
  <c r="AB153"/>
  <c r="AB152"/>
  <c r="AB151"/>
  <c r="AB150"/>
  <c r="AB149"/>
  <c r="AB148"/>
  <c r="AB147"/>
  <c r="AB146"/>
  <c r="AB145"/>
  <c r="AB144"/>
  <c r="AB143"/>
  <c r="AB142"/>
  <c r="AB141"/>
  <c r="AB140"/>
  <c r="AB139"/>
  <c r="AB138"/>
  <c r="AB137"/>
  <c r="AB136"/>
  <c r="AB135"/>
  <c r="AB134"/>
  <c r="AB133"/>
  <c r="AB132"/>
  <c r="AB131"/>
  <c r="AB130"/>
  <c r="AB129"/>
  <c r="AB128"/>
  <c r="AB127"/>
  <c r="AB126"/>
  <c r="AB125"/>
  <c r="AB124"/>
  <c r="AB123"/>
  <c r="AB122"/>
  <c r="AB121"/>
  <c r="AB120"/>
  <c r="AB119"/>
  <c r="AB118"/>
  <c r="AB117"/>
  <c r="AB116"/>
  <c r="AB115"/>
  <c r="AB114"/>
  <c r="AB113"/>
  <c r="AB112"/>
  <c r="AB111"/>
  <c r="AB110"/>
  <c r="AB109"/>
  <c r="AB108"/>
  <c r="AB107"/>
  <c r="AB106"/>
  <c r="AB105"/>
  <c r="AB104"/>
  <c r="AB103"/>
  <c r="AB102"/>
  <c r="AB101"/>
  <c r="AB100"/>
  <c r="AB99"/>
  <c r="AB98"/>
  <c r="AB97"/>
  <c r="AB96"/>
  <c r="AB95"/>
  <c r="AB94"/>
  <c r="AB93"/>
  <c r="AB92"/>
  <c r="AB91"/>
  <c r="AB90"/>
  <c r="AB89"/>
  <c r="AB88"/>
  <c r="AB87"/>
  <c r="AB86"/>
  <c r="AB85"/>
  <c r="AB84"/>
  <c r="AB83"/>
  <c r="AB82"/>
  <c r="AB81"/>
  <c r="AB80"/>
  <c r="AB79"/>
  <c r="AB78"/>
  <c r="AB77"/>
  <c r="AB76"/>
  <c r="AB75"/>
  <c r="AB74"/>
  <c r="AB73"/>
  <c r="AB72"/>
  <c r="AB71"/>
  <c r="AB70"/>
  <c r="AB69"/>
  <c r="AB68"/>
  <c r="AB67"/>
  <c r="AB66"/>
  <c r="AB65"/>
  <c r="AB64"/>
  <c r="AB63"/>
  <c r="AB62"/>
  <c r="AB61"/>
  <c r="AB60"/>
  <c r="AB59"/>
  <c r="AB58"/>
  <c r="AB57"/>
  <c r="AB56"/>
  <c r="AB55"/>
  <c r="AB54"/>
  <c r="AB53"/>
  <c r="AB52"/>
  <c r="AB51"/>
  <c r="AB50"/>
  <c r="AB49"/>
  <c r="AB48"/>
  <c r="AB47"/>
  <c r="AB46"/>
  <c r="AB45"/>
  <c r="AB44"/>
  <c r="AB43"/>
  <c r="AB42"/>
  <c r="AB41"/>
  <c r="AB40"/>
  <c r="AB39"/>
  <c r="AB38"/>
  <c r="AB37"/>
  <c r="AB36"/>
  <c r="AB35"/>
  <c r="AB34"/>
  <c r="AB33"/>
  <c r="AB32"/>
  <c r="AB31"/>
  <c r="AB30"/>
  <c r="AB29"/>
  <c r="AB28"/>
  <c r="AB27"/>
  <c r="AB26"/>
  <c r="AB25"/>
  <c r="AB24"/>
  <c r="AB23"/>
  <c r="AB22"/>
  <c r="AB21"/>
  <c r="AB20"/>
  <c r="AB19"/>
  <c r="AB18"/>
  <c r="AB17"/>
  <c r="AB16"/>
  <c r="AB15"/>
  <c r="AB13"/>
  <c r="AB12"/>
  <c r="AB11"/>
  <c r="AB10"/>
  <c r="AB9"/>
  <c r="AB8"/>
  <c r="AB7"/>
  <c r="AB6"/>
  <c r="AB5"/>
  <c r="AB4"/>
  <c r="AB3"/>
  <c r="AB2"/>
  <c r="Q98" i="7"/>
  <c r="R98" s="1"/>
  <c r="Q97"/>
  <c r="R97" s="1"/>
  <c r="Q106"/>
  <c r="R106" s="1"/>
  <c r="R103"/>
  <c r="Q123"/>
  <c r="R123" s="1"/>
  <c r="Q151"/>
  <c r="Q152" s="1"/>
  <c r="Q159"/>
  <c r="Q153"/>
  <c r="Q144"/>
  <c r="R144" s="1"/>
  <c r="Q74"/>
  <c r="R74"/>
  <c r="Q60"/>
  <c r="Q56"/>
  <c r="R52"/>
  <c r="R151" l="1"/>
  <c r="R31" l="1"/>
  <c r="Q31"/>
  <c r="R4" l="1"/>
  <c r="R24" l="1"/>
  <c r="R3"/>
  <c r="O10"/>
  <c r="AP169" i="8"/>
  <c r="AO169"/>
  <c r="AN169"/>
  <c r="AM169"/>
  <c r="AL169"/>
  <c r="AK169"/>
  <c r="AJ169"/>
  <c r="AI169"/>
  <c r="AH169"/>
  <c r="AG169"/>
  <c r="AF169"/>
  <c r="AE169"/>
  <c r="AD169"/>
  <c r="Y169"/>
  <c r="X169"/>
  <c r="W169"/>
  <c r="V169"/>
  <c r="U169"/>
  <c r="T169"/>
  <c r="S169"/>
  <c r="R169"/>
  <c r="Q169"/>
  <c r="P169"/>
  <c r="O169"/>
  <c r="N169"/>
  <c r="M169"/>
  <c r="BF168"/>
  <c r="BE168"/>
  <c r="BD168"/>
  <c r="BC168"/>
  <c r="BB168"/>
  <c r="BA168"/>
  <c r="AZ168"/>
  <c r="AY168"/>
  <c r="AX168"/>
  <c r="AW168"/>
  <c r="AV168"/>
  <c r="BH168" s="1"/>
  <c r="AU168"/>
  <c r="AT168"/>
  <c r="BF167"/>
  <c r="BE167"/>
  <c r="BD167"/>
  <c r="BC167"/>
  <c r="BB167"/>
  <c r="BA167"/>
  <c r="AZ167"/>
  <c r="AY167"/>
  <c r="AX167"/>
  <c r="AW167"/>
  <c r="AV167"/>
  <c r="BH167" s="1"/>
  <c r="AU167"/>
  <c r="AT167"/>
  <c r="BF166"/>
  <c r="BE166"/>
  <c r="BD166"/>
  <c r="BC166"/>
  <c r="BB166"/>
  <c r="BA166"/>
  <c r="AZ166"/>
  <c r="AY166"/>
  <c r="AX166"/>
  <c r="AW166"/>
  <c r="AV166"/>
  <c r="BH166" s="1"/>
  <c r="AU166"/>
  <c r="AT166"/>
  <c r="BF165"/>
  <c r="BE165"/>
  <c r="BD165"/>
  <c r="BC165"/>
  <c r="BB165"/>
  <c r="BA165"/>
  <c r="AZ165"/>
  <c r="AY165"/>
  <c r="AX165"/>
  <c r="AW165"/>
  <c r="AV165"/>
  <c r="BH165" s="1"/>
  <c r="AU165"/>
  <c r="AT165"/>
  <c r="BF164"/>
  <c r="BE164"/>
  <c r="BD164"/>
  <c r="BC164"/>
  <c r="BB164"/>
  <c r="BA164"/>
  <c r="AZ164"/>
  <c r="AY164"/>
  <c r="AX164"/>
  <c r="AW164"/>
  <c r="AV164"/>
  <c r="BH164" s="1"/>
  <c r="AU164"/>
  <c r="AT164"/>
  <c r="BF163"/>
  <c r="BE163"/>
  <c r="BD163"/>
  <c r="BC163"/>
  <c r="BB163"/>
  <c r="BA163"/>
  <c r="AZ163"/>
  <c r="AY163"/>
  <c r="AX163"/>
  <c r="AW163"/>
  <c r="AV163"/>
  <c r="BH163" s="1"/>
  <c r="AU163"/>
  <c r="AT163"/>
  <c r="BF162"/>
  <c r="BE162"/>
  <c r="BD162"/>
  <c r="BC162"/>
  <c r="BB162"/>
  <c r="BA162"/>
  <c r="AZ162"/>
  <c r="AY162"/>
  <c r="AX162"/>
  <c r="AW162"/>
  <c r="AV162"/>
  <c r="BH162" s="1"/>
  <c r="AU162"/>
  <c r="AT162"/>
  <c r="BF161"/>
  <c r="BE161"/>
  <c r="BD161"/>
  <c r="BC161"/>
  <c r="BB161"/>
  <c r="BA161"/>
  <c r="AZ161"/>
  <c r="AY161"/>
  <c r="AX161"/>
  <c r="AW161"/>
  <c r="AV161"/>
  <c r="BH161" s="1"/>
  <c r="AU161"/>
  <c r="AT161"/>
  <c r="BF160"/>
  <c r="BE160"/>
  <c r="BD160"/>
  <c r="BC160"/>
  <c r="BB160"/>
  <c r="BA160"/>
  <c r="AZ160"/>
  <c r="AY160"/>
  <c r="AX160"/>
  <c r="AW160"/>
  <c r="AV160"/>
  <c r="BH160" s="1"/>
  <c r="AU160"/>
  <c r="AT160"/>
  <c r="BF159"/>
  <c r="BE159"/>
  <c r="BD159"/>
  <c r="BC159"/>
  <c r="BB159"/>
  <c r="BA159"/>
  <c r="AZ159"/>
  <c r="AY159"/>
  <c r="AX159"/>
  <c r="AW159"/>
  <c r="AV159"/>
  <c r="BH159" s="1"/>
  <c r="AU159"/>
  <c r="AT159"/>
  <c r="BF158"/>
  <c r="BE158"/>
  <c r="BD158"/>
  <c r="BC158"/>
  <c r="BB158"/>
  <c r="BA158"/>
  <c r="AZ158"/>
  <c r="AY158"/>
  <c r="AX158"/>
  <c r="AW158"/>
  <c r="AV158"/>
  <c r="BH158" s="1"/>
  <c r="AU158"/>
  <c r="AT158"/>
  <c r="BF157"/>
  <c r="BE157"/>
  <c r="BD157"/>
  <c r="BC157"/>
  <c r="BB157"/>
  <c r="BA157"/>
  <c r="AZ157"/>
  <c r="AY157"/>
  <c r="AX157"/>
  <c r="AW157"/>
  <c r="AV157"/>
  <c r="BH157" s="1"/>
  <c r="AU157"/>
  <c r="AT157"/>
  <c r="BF156"/>
  <c r="BE156"/>
  <c r="BD156"/>
  <c r="BC156"/>
  <c r="BB156"/>
  <c r="BA156"/>
  <c r="AZ156"/>
  <c r="AY156"/>
  <c r="AX156"/>
  <c r="AW156"/>
  <c r="AV156"/>
  <c r="BH156" s="1"/>
  <c r="AU156"/>
  <c r="AT156"/>
  <c r="BF155"/>
  <c r="BE155"/>
  <c r="BD155"/>
  <c r="BC155"/>
  <c r="BB155"/>
  <c r="BA155"/>
  <c r="AZ155"/>
  <c r="AY155"/>
  <c r="AX155"/>
  <c r="AW155"/>
  <c r="AV155"/>
  <c r="BH155" s="1"/>
  <c r="AU155"/>
  <c r="AT155"/>
  <c r="BF154"/>
  <c r="BE154"/>
  <c r="BD154"/>
  <c r="BC154"/>
  <c r="BB154"/>
  <c r="BA154"/>
  <c r="AZ154"/>
  <c r="AY154"/>
  <c r="AX154"/>
  <c r="AW154"/>
  <c r="AV154"/>
  <c r="BH154" s="1"/>
  <c r="AU154"/>
  <c r="AT154"/>
  <c r="BF153"/>
  <c r="BE153"/>
  <c r="BD153"/>
  <c r="BC153"/>
  <c r="BB153"/>
  <c r="BA153"/>
  <c r="AZ153"/>
  <c r="AY153"/>
  <c r="AX153"/>
  <c r="AW153"/>
  <c r="AV153"/>
  <c r="BH153" s="1"/>
  <c r="AU153"/>
  <c r="AT153"/>
  <c r="BF152"/>
  <c r="BE152"/>
  <c r="BD152"/>
  <c r="BC152"/>
  <c r="BB152"/>
  <c r="BA152"/>
  <c r="AZ152"/>
  <c r="AY152"/>
  <c r="AX152"/>
  <c r="AW152"/>
  <c r="AV152"/>
  <c r="BH152" s="1"/>
  <c r="AU152"/>
  <c r="AT152"/>
  <c r="BF151"/>
  <c r="BE151"/>
  <c r="BD151"/>
  <c r="BC151"/>
  <c r="BB151"/>
  <c r="BA151"/>
  <c r="AZ151"/>
  <c r="AY151"/>
  <c r="AX151"/>
  <c r="AW151"/>
  <c r="AV151"/>
  <c r="BH151" s="1"/>
  <c r="AU151"/>
  <c r="AT151"/>
  <c r="BF150"/>
  <c r="BE150"/>
  <c r="BD150"/>
  <c r="BC150"/>
  <c r="BB150"/>
  <c r="BA150"/>
  <c r="AZ150"/>
  <c r="AY150"/>
  <c r="AX150"/>
  <c r="AW150"/>
  <c r="AV150"/>
  <c r="BH150" s="1"/>
  <c r="AU150"/>
  <c r="AT150"/>
  <c r="BF149"/>
  <c r="BE149"/>
  <c r="BD149"/>
  <c r="BC149"/>
  <c r="BB149"/>
  <c r="BA149"/>
  <c r="AZ149"/>
  <c r="AY149"/>
  <c r="AX149"/>
  <c r="AW149"/>
  <c r="AV149"/>
  <c r="BH149" s="1"/>
  <c r="AU149"/>
  <c r="AT149"/>
  <c r="BF148"/>
  <c r="BE148"/>
  <c r="BD148"/>
  <c r="BC148"/>
  <c r="BB148"/>
  <c r="BA148"/>
  <c r="AZ148"/>
  <c r="AY148"/>
  <c r="AX148"/>
  <c r="AW148"/>
  <c r="AV148"/>
  <c r="BH148" s="1"/>
  <c r="AU148"/>
  <c r="AT148"/>
  <c r="BF147"/>
  <c r="BE147"/>
  <c r="BD147"/>
  <c r="BC147"/>
  <c r="BB147"/>
  <c r="BA147"/>
  <c r="AZ147"/>
  <c r="AY147"/>
  <c r="AX147"/>
  <c r="AW147"/>
  <c r="AV147"/>
  <c r="BH147" s="1"/>
  <c r="AU147"/>
  <c r="AT147"/>
  <c r="BF146"/>
  <c r="BE146"/>
  <c r="BD146"/>
  <c r="BC146"/>
  <c r="BB146"/>
  <c r="BA146"/>
  <c r="AZ146"/>
  <c r="AY146"/>
  <c r="AX146"/>
  <c r="AW146"/>
  <c r="AV146"/>
  <c r="BH146" s="1"/>
  <c r="AU146"/>
  <c r="AT146"/>
  <c r="BF145"/>
  <c r="BE145"/>
  <c r="BD145"/>
  <c r="BC145"/>
  <c r="BB145"/>
  <c r="BA145"/>
  <c r="AZ145"/>
  <c r="AY145"/>
  <c r="AX145"/>
  <c r="AW145"/>
  <c r="AV145"/>
  <c r="BH145" s="1"/>
  <c r="AU145"/>
  <c r="AT145"/>
  <c r="BF144"/>
  <c r="BE144"/>
  <c r="BD144"/>
  <c r="BC144"/>
  <c r="BB144"/>
  <c r="BA144"/>
  <c r="AZ144"/>
  <c r="AY144"/>
  <c r="AX144"/>
  <c r="AW144"/>
  <c r="AV144"/>
  <c r="BH144" s="1"/>
  <c r="AU144"/>
  <c r="AT144"/>
  <c r="BF143"/>
  <c r="BE143"/>
  <c r="BD143"/>
  <c r="BC143"/>
  <c r="BB143"/>
  <c r="BA143"/>
  <c r="AZ143"/>
  <c r="AY143"/>
  <c r="AX143"/>
  <c r="AW143"/>
  <c r="AV143"/>
  <c r="BH143" s="1"/>
  <c r="AU143"/>
  <c r="AT143"/>
  <c r="BF142"/>
  <c r="BE142"/>
  <c r="BD142"/>
  <c r="BC142"/>
  <c r="BB142"/>
  <c r="BA142"/>
  <c r="AZ142"/>
  <c r="AY142"/>
  <c r="AX142"/>
  <c r="AW142"/>
  <c r="AV142"/>
  <c r="BH142" s="1"/>
  <c r="AU142"/>
  <c r="AT142"/>
  <c r="BF141"/>
  <c r="BE141"/>
  <c r="BD141"/>
  <c r="BC141"/>
  <c r="BB141"/>
  <c r="BA141"/>
  <c r="AZ141"/>
  <c r="AY141"/>
  <c r="AX141"/>
  <c r="AW141"/>
  <c r="AV141"/>
  <c r="BH141" s="1"/>
  <c r="AU141"/>
  <c r="AT141"/>
  <c r="BF140"/>
  <c r="BE140"/>
  <c r="BD140"/>
  <c r="BC140"/>
  <c r="BB140"/>
  <c r="BA140"/>
  <c r="AZ140"/>
  <c r="AY140"/>
  <c r="AX140"/>
  <c r="AW140"/>
  <c r="AV140"/>
  <c r="BH140" s="1"/>
  <c r="AU140"/>
  <c r="AT140"/>
  <c r="BF139"/>
  <c r="BE139"/>
  <c r="BD139"/>
  <c r="BC139"/>
  <c r="BB139"/>
  <c r="BA139"/>
  <c r="AZ139"/>
  <c r="AY139"/>
  <c r="AX139"/>
  <c r="AW139"/>
  <c r="AV139"/>
  <c r="BH139" s="1"/>
  <c r="AU139"/>
  <c r="AT139"/>
  <c r="BF138"/>
  <c r="BE138"/>
  <c r="BD138"/>
  <c r="BC138"/>
  <c r="BB138"/>
  <c r="BA138"/>
  <c r="AZ138"/>
  <c r="AY138"/>
  <c r="AX138"/>
  <c r="AW138"/>
  <c r="AV138"/>
  <c r="BH138" s="1"/>
  <c r="AU138"/>
  <c r="AT138"/>
  <c r="BF137"/>
  <c r="BE137"/>
  <c r="BD137"/>
  <c r="BC137"/>
  <c r="BB137"/>
  <c r="BA137"/>
  <c r="AZ137"/>
  <c r="AY137"/>
  <c r="AX137"/>
  <c r="AW137"/>
  <c r="AV137"/>
  <c r="BH137" s="1"/>
  <c r="AU137"/>
  <c r="AT137"/>
  <c r="BF136"/>
  <c r="BE136"/>
  <c r="BD136"/>
  <c r="BC136"/>
  <c r="BB136"/>
  <c r="BA136"/>
  <c r="AZ136"/>
  <c r="AY136"/>
  <c r="AX136"/>
  <c r="AW136"/>
  <c r="AV136"/>
  <c r="BH136" s="1"/>
  <c r="AU136"/>
  <c r="AT136"/>
  <c r="BF135"/>
  <c r="BE135"/>
  <c r="BD135"/>
  <c r="BC135"/>
  <c r="BB135"/>
  <c r="BA135"/>
  <c r="AZ135"/>
  <c r="AY135"/>
  <c r="AX135"/>
  <c r="AW135"/>
  <c r="AV135"/>
  <c r="BH135" s="1"/>
  <c r="AU135"/>
  <c r="AT135"/>
  <c r="BF134"/>
  <c r="BE134"/>
  <c r="BD134"/>
  <c r="BC134"/>
  <c r="BB134"/>
  <c r="BA134"/>
  <c r="AZ134"/>
  <c r="AY134"/>
  <c r="AX134"/>
  <c r="AW134"/>
  <c r="AV134"/>
  <c r="BH134" s="1"/>
  <c r="AU134"/>
  <c r="AT134"/>
  <c r="BF133"/>
  <c r="BE133"/>
  <c r="BD133"/>
  <c r="BC133"/>
  <c r="BB133"/>
  <c r="BA133"/>
  <c r="AZ133"/>
  <c r="AY133"/>
  <c r="AX133"/>
  <c r="AW133"/>
  <c r="AV133"/>
  <c r="BH133" s="1"/>
  <c r="AU133"/>
  <c r="AT133"/>
  <c r="BF132"/>
  <c r="BE132"/>
  <c r="BD132"/>
  <c r="BC132"/>
  <c r="BB132"/>
  <c r="BA132"/>
  <c r="AZ132"/>
  <c r="AY132"/>
  <c r="AX132"/>
  <c r="AW132"/>
  <c r="AV132"/>
  <c r="BH132" s="1"/>
  <c r="AU132"/>
  <c r="AT132"/>
  <c r="BF131"/>
  <c r="BE131"/>
  <c r="BD131"/>
  <c r="BC131"/>
  <c r="BB131"/>
  <c r="BA131"/>
  <c r="AZ131"/>
  <c r="AY131"/>
  <c r="AX131"/>
  <c r="AW131"/>
  <c r="AV131"/>
  <c r="BH131" s="1"/>
  <c r="AU131"/>
  <c r="AT131"/>
  <c r="BF130"/>
  <c r="BE130"/>
  <c r="BD130"/>
  <c r="BC130"/>
  <c r="BB130"/>
  <c r="BA130"/>
  <c r="AZ130"/>
  <c r="AY130"/>
  <c r="AX130"/>
  <c r="AW130"/>
  <c r="AV130"/>
  <c r="BH130" s="1"/>
  <c r="AU130"/>
  <c r="AT130"/>
  <c r="BF129"/>
  <c r="BE129"/>
  <c r="BD129"/>
  <c r="BC129"/>
  <c r="BB129"/>
  <c r="BA129"/>
  <c r="AZ129"/>
  <c r="AY129"/>
  <c r="AX129"/>
  <c r="AW129"/>
  <c r="AV129"/>
  <c r="BH129" s="1"/>
  <c r="AU129"/>
  <c r="AT129"/>
  <c r="BF128"/>
  <c r="BE128"/>
  <c r="BD128"/>
  <c r="BC128"/>
  <c r="BB128"/>
  <c r="BA128"/>
  <c r="AZ128"/>
  <c r="AY128"/>
  <c r="AX128"/>
  <c r="AW128"/>
  <c r="AV128"/>
  <c r="BH128" s="1"/>
  <c r="AU128"/>
  <c r="AT128"/>
  <c r="BF127"/>
  <c r="BE127"/>
  <c r="BD127"/>
  <c r="BC127"/>
  <c r="BB127"/>
  <c r="BA127"/>
  <c r="AZ127"/>
  <c r="AY127"/>
  <c r="AX127"/>
  <c r="AW127"/>
  <c r="AV127"/>
  <c r="BH127" s="1"/>
  <c r="AU127"/>
  <c r="AT127"/>
  <c r="BF126"/>
  <c r="BE126"/>
  <c r="BD126"/>
  <c r="BC126"/>
  <c r="BB126"/>
  <c r="BA126"/>
  <c r="AZ126"/>
  <c r="AY126"/>
  <c r="AX126"/>
  <c r="AW126"/>
  <c r="AV126"/>
  <c r="BH126" s="1"/>
  <c r="AU126"/>
  <c r="AT126"/>
  <c r="BF125"/>
  <c r="BE125"/>
  <c r="BD125"/>
  <c r="BC125"/>
  <c r="BB125"/>
  <c r="BA125"/>
  <c r="AZ125"/>
  <c r="AY125"/>
  <c r="AX125"/>
  <c r="AW125"/>
  <c r="AV125"/>
  <c r="BH125" s="1"/>
  <c r="AU125"/>
  <c r="AT125"/>
  <c r="BF124"/>
  <c r="BE124"/>
  <c r="BD124"/>
  <c r="BC124"/>
  <c r="BB124"/>
  <c r="BA124"/>
  <c r="AZ124"/>
  <c r="AY124"/>
  <c r="AX124"/>
  <c r="AW124"/>
  <c r="AV124"/>
  <c r="BH124" s="1"/>
  <c r="AU124"/>
  <c r="AT124"/>
  <c r="BF123"/>
  <c r="BE123"/>
  <c r="BD123"/>
  <c r="BC123"/>
  <c r="BB123"/>
  <c r="BA123"/>
  <c r="AZ123"/>
  <c r="AY123"/>
  <c r="AX123"/>
  <c r="AW123"/>
  <c r="AV123"/>
  <c r="BH123" s="1"/>
  <c r="AU123"/>
  <c r="AT123"/>
  <c r="BF122"/>
  <c r="BE122"/>
  <c r="BD122"/>
  <c r="BC122"/>
  <c r="BB122"/>
  <c r="BA122"/>
  <c r="AZ122"/>
  <c r="AY122"/>
  <c r="AX122"/>
  <c r="AW122"/>
  <c r="AV122"/>
  <c r="BH122" s="1"/>
  <c r="AU122"/>
  <c r="AT122"/>
  <c r="BF121"/>
  <c r="BE121"/>
  <c r="BD121"/>
  <c r="BC121"/>
  <c r="BB121"/>
  <c r="BA121"/>
  <c r="AZ121"/>
  <c r="AY121"/>
  <c r="AX121"/>
  <c r="AW121"/>
  <c r="AV121"/>
  <c r="BH121" s="1"/>
  <c r="AU121"/>
  <c r="AT121"/>
  <c r="BF120"/>
  <c r="BE120"/>
  <c r="BD120"/>
  <c r="BC120"/>
  <c r="BB120"/>
  <c r="BA120"/>
  <c r="AZ120"/>
  <c r="AY120"/>
  <c r="AX120"/>
  <c r="AW120"/>
  <c r="AV120"/>
  <c r="BH120" s="1"/>
  <c r="AU120"/>
  <c r="AT120"/>
  <c r="BF119"/>
  <c r="BE119"/>
  <c r="BD119"/>
  <c r="BC119"/>
  <c r="BB119"/>
  <c r="BA119"/>
  <c r="AZ119"/>
  <c r="AY119"/>
  <c r="AX119"/>
  <c r="AW119"/>
  <c r="AV119"/>
  <c r="BH119" s="1"/>
  <c r="AU119"/>
  <c r="AT119"/>
  <c r="BF118"/>
  <c r="BE118"/>
  <c r="BD118"/>
  <c r="BC118"/>
  <c r="BB118"/>
  <c r="BA118"/>
  <c r="AZ118"/>
  <c r="AY118"/>
  <c r="AX118"/>
  <c r="AW118"/>
  <c r="AV118"/>
  <c r="BH118" s="1"/>
  <c r="AU118"/>
  <c r="AT118"/>
  <c r="BF117"/>
  <c r="BE117"/>
  <c r="BD117"/>
  <c r="BC117"/>
  <c r="BB117"/>
  <c r="BA117"/>
  <c r="AZ117"/>
  <c r="AY117"/>
  <c r="AX117"/>
  <c r="AW117"/>
  <c r="AV117"/>
  <c r="BH117" s="1"/>
  <c r="AU117"/>
  <c r="AT117"/>
  <c r="BF116"/>
  <c r="BE116"/>
  <c r="BD116"/>
  <c r="BC116"/>
  <c r="BB116"/>
  <c r="BA116"/>
  <c r="AZ116"/>
  <c r="AY116"/>
  <c r="AX116"/>
  <c r="AW116"/>
  <c r="AV116"/>
  <c r="BH116" s="1"/>
  <c r="AU116"/>
  <c r="AT116"/>
  <c r="BF115"/>
  <c r="BE115"/>
  <c r="BD115"/>
  <c r="BC115"/>
  <c r="BB115"/>
  <c r="BA115"/>
  <c r="AZ115"/>
  <c r="AY115"/>
  <c r="AX115"/>
  <c r="AW115"/>
  <c r="AV115"/>
  <c r="BH115" s="1"/>
  <c r="AU115"/>
  <c r="AT115"/>
  <c r="BF114"/>
  <c r="BE114"/>
  <c r="BD114"/>
  <c r="BC114"/>
  <c r="BB114"/>
  <c r="BA114"/>
  <c r="AZ114"/>
  <c r="AY114"/>
  <c r="AX114"/>
  <c r="AW114"/>
  <c r="AV114"/>
  <c r="BH114" s="1"/>
  <c r="AU114"/>
  <c r="AT114"/>
  <c r="BF113"/>
  <c r="BE113"/>
  <c r="BD113"/>
  <c r="BC113"/>
  <c r="BB113"/>
  <c r="BA113"/>
  <c r="AZ113"/>
  <c r="AY113"/>
  <c r="AX113"/>
  <c r="AW113"/>
  <c r="AV113"/>
  <c r="BH113" s="1"/>
  <c r="AU113"/>
  <c r="AT113"/>
  <c r="BF112"/>
  <c r="BE112"/>
  <c r="BD112"/>
  <c r="BC112"/>
  <c r="BB112"/>
  <c r="BA112"/>
  <c r="AZ112"/>
  <c r="AY112"/>
  <c r="AX112"/>
  <c r="AW112"/>
  <c r="AV112"/>
  <c r="BH112" s="1"/>
  <c r="AU112"/>
  <c r="AT112"/>
  <c r="BF111"/>
  <c r="BE111"/>
  <c r="BD111"/>
  <c r="BC111"/>
  <c r="BB111"/>
  <c r="BA111"/>
  <c r="AZ111"/>
  <c r="AY111"/>
  <c r="AX111"/>
  <c r="AW111"/>
  <c r="AV111"/>
  <c r="BH111" s="1"/>
  <c r="AU111"/>
  <c r="AT111"/>
  <c r="BF110"/>
  <c r="BE110"/>
  <c r="BD110"/>
  <c r="BC110"/>
  <c r="BB110"/>
  <c r="BA110"/>
  <c r="AZ110"/>
  <c r="AY110"/>
  <c r="AX110"/>
  <c r="AW110"/>
  <c r="AV110"/>
  <c r="BH110" s="1"/>
  <c r="AU110"/>
  <c r="AT110"/>
  <c r="BF109"/>
  <c r="BE109"/>
  <c r="BD109"/>
  <c r="BC109"/>
  <c r="BB109"/>
  <c r="BA109"/>
  <c r="AZ109"/>
  <c r="AY109"/>
  <c r="AX109"/>
  <c r="AW109"/>
  <c r="AV109"/>
  <c r="BH109" s="1"/>
  <c r="AU109"/>
  <c r="AT109"/>
  <c r="BF108"/>
  <c r="BE108"/>
  <c r="BD108"/>
  <c r="BC108"/>
  <c r="BB108"/>
  <c r="BA108"/>
  <c r="AZ108"/>
  <c r="AY108"/>
  <c r="AX108"/>
  <c r="AW108"/>
  <c r="AV108"/>
  <c r="BH108" s="1"/>
  <c r="AU108"/>
  <c r="AT108"/>
  <c r="BF107"/>
  <c r="BE107"/>
  <c r="BD107"/>
  <c r="BC107"/>
  <c r="BB107"/>
  <c r="BA107"/>
  <c r="AZ107"/>
  <c r="AY107"/>
  <c r="AX107"/>
  <c r="AW107"/>
  <c r="AV107"/>
  <c r="BH107" s="1"/>
  <c r="AU107"/>
  <c r="AT107"/>
  <c r="BF106"/>
  <c r="BE106"/>
  <c r="BD106"/>
  <c r="BC106"/>
  <c r="BB106"/>
  <c r="BA106"/>
  <c r="AZ106"/>
  <c r="AY106"/>
  <c r="AX106"/>
  <c r="AW106"/>
  <c r="AV106"/>
  <c r="BH106" s="1"/>
  <c r="AU106"/>
  <c r="AT106"/>
  <c r="BF105"/>
  <c r="BE105"/>
  <c r="BD105"/>
  <c r="BC105"/>
  <c r="BB105"/>
  <c r="BA105"/>
  <c r="AZ105"/>
  <c r="AY105"/>
  <c r="AX105"/>
  <c r="AW105"/>
  <c r="AV105"/>
  <c r="BH105" s="1"/>
  <c r="AU105"/>
  <c r="AT105"/>
  <c r="BF104"/>
  <c r="BE104"/>
  <c r="BD104"/>
  <c r="BC104"/>
  <c r="BB104"/>
  <c r="BA104"/>
  <c r="AZ104"/>
  <c r="AY104"/>
  <c r="AX104"/>
  <c r="AW104"/>
  <c r="AV104"/>
  <c r="BH104" s="1"/>
  <c r="AU104"/>
  <c r="AT104"/>
  <c r="BF103"/>
  <c r="BE103"/>
  <c r="BD103"/>
  <c r="BC103"/>
  <c r="BB103"/>
  <c r="BA103"/>
  <c r="AZ103"/>
  <c r="AY103"/>
  <c r="AX103"/>
  <c r="AW103"/>
  <c r="AV103"/>
  <c r="BH103" s="1"/>
  <c r="AU103"/>
  <c r="AT103"/>
  <c r="BF102"/>
  <c r="BE102"/>
  <c r="BD102"/>
  <c r="BC102"/>
  <c r="BB102"/>
  <c r="BA102"/>
  <c r="AZ102"/>
  <c r="AY102"/>
  <c r="AX102"/>
  <c r="AW102"/>
  <c r="AV102"/>
  <c r="BH102" s="1"/>
  <c r="AU102"/>
  <c r="AT102"/>
  <c r="BF101"/>
  <c r="BE101"/>
  <c r="BD101"/>
  <c r="BC101"/>
  <c r="BB101"/>
  <c r="BA101"/>
  <c r="AZ101"/>
  <c r="AY101"/>
  <c r="AX101"/>
  <c r="AW101"/>
  <c r="AV101"/>
  <c r="BH101" s="1"/>
  <c r="AU101"/>
  <c r="AT101"/>
  <c r="BF100"/>
  <c r="BE100"/>
  <c r="BD100"/>
  <c r="BC100"/>
  <c r="BB100"/>
  <c r="BA100"/>
  <c r="AZ100"/>
  <c r="AY100"/>
  <c r="AX100"/>
  <c r="AW100"/>
  <c r="AV100"/>
  <c r="BH100" s="1"/>
  <c r="AU100"/>
  <c r="AT100"/>
  <c r="BF99"/>
  <c r="BE99"/>
  <c r="BD99"/>
  <c r="BC99"/>
  <c r="BB99"/>
  <c r="BA99"/>
  <c r="AZ99"/>
  <c r="AY99"/>
  <c r="AX99"/>
  <c r="AW99"/>
  <c r="AV99"/>
  <c r="BH99" s="1"/>
  <c r="AU99"/>
  <c r="AT99"/>
  <c r="BF98"/>
  <c r="BE98"/>
  <c r="BD98"/>
  <c r="BC98"/>
  <c r="BB98"/>
  <c r="BA98"/>
  <c r="AZ98"/>
  <c r="AY98"/>
  <c r="AX98"/>
  <c r="AW98"/>
  <c r="AV98"/>
  <c r="BH98" s="1"/>
  <c r="AU98"/>
  <c r="AT98"/>
  <c r="BF97"/>
  <c r="BE97"/>
  <c r="BD97"/>
  <c r="BC97"/>
  <c r="BB97"/>
  <c r="BA97"/>
  <c r="AZ97"/>
  <c r="AY97"/>
  <c r="AX97"/>
  <c r="AW97"/>
  <c r="AV97"/>
  <c r="BH97" s="1"/>
  <c r="AU97"/>
  <c r="AT97"/>
  <c r="BF96"/>
  <c r="BE96"/>
  <c r="BD96"/>
  <c r="BC96"/>
  <c r="BB96"/>
  <c r="BA96"/>
  <c r="AZ96"/>
  <c r="AY96"/>
  <c r="AX96"/>
  <c r="AW96"/>
  <c r="AV96"/>
  <c r="BH96" s="1"/>
  <c r="AU96"/>
  <c r="AT96"/>
  <c r="BF95"/>
  <c r="BE95"/>
  <c r="BD95"/>
  <c r="BC95"/>
  <c r="BB95"/>
  <c r="BA95"/>
  <c r="AZ95"/>
  <c r="AY95"/>
  <c r="AX95"/>
  <c r="AW95"/>
  <c r="AV95"/>
  <c r="BH95" s="1"/>
  <c r="AU95"/>
  <c r="AT95"/>
  <c r="BF94"/>
  <c r="BE94"/>
  <c r="BD94"/>
  <c r="BC94"/>
  <c r="BB94"/>
  <c r="BA94"/>
  <c r="AZ94"/>
  <c r="AY94"/>
  <c r="AX94"/>
  <c r="AW94"/>
  <c r="AV94"/>
  <c r="BH94" s="1"/>
  <c r="AU94"/>
  <c r="AT94"/>
  <c r="BF93"/>
  <c r="BE93"/>
  <c r="BD93"/>
  <c r="BC93"/>
  <c r="BB93"/>
  <c r="BA93"/>
  <c r="AZ93"/>
  <c r="AY93"/>
  <c r="AX93"/>
  <c r="AW93"/>
  <c r="AV93"/>
  <c r="BH93" s="1"/>
  <c r="AU93"/>
  <c r="AT93"/>
  <c r="BF92"/>
  <c r="BE92"/>
  <c r="BD92"/>
  <c r="BC92"/>
  <c r="BB92"/>
  <c r="BA92"/>
  <c r="AZ92"/>
  <c r="AY92"/>
  <c r="AX92"/>
  <c r="AW92"/>
  <c r="AV92"/>
  <c r="BH92" s="1"/>
  <c r="AU92"/>
  <c r="AT92"/>
  <c r="BF91"/>
  <c r="BE91"/>
  <c r="BD91"/>
  <c r="BC91"/>
  <c r="BB91"/>
  <c r="BA91"/>
  <c r="AZ91"/>
  <c r="AY91"/>
  <c r="AX91"/>
  <c r="AW91"/>
  <c r="AV91"/>
  <c r="BH91" s="1"/>
  <c r="AU91"/>
  <c r="AT91"/>
  <c r="BF90"/>
  <c r="BE90"/>
  <c r="BD90"/>
  <c r="BC90"/>
  <c r="BB90"/>
  <c r="BA90"/>
  <c r="AZ90"/>
  <c r="AY90"/>
  <c r="AX90"/>
  <c r="AW90"/>
  <c r="AV90"/>
  <c r="BH90" s="1"/>
  <c r="AU90"/>
  <c r="AT90"/>
  <c r="BF89"/>
  <c r="BE89"/>
  <c r="BD89"/>
  <c r="BC89"/>
  <c r="BB89"/>
  <c r="BA89"/>
  <c r="AZ89"/>
  <c r="AY89"/>
  <c r="AX89"/>
  <c r="AW89"/>
  <c r="AV89"/>
  <c r="BH89" s="1"/>
  <c r="AU89"/>
  <c r="AT89"/>
  <c r="BF88"/>
  <c r="BE88"/>
  <c r="BD88"/>
  <c r="BC88"/>
  <c r="BB88"/>
  <c r="BA88"/>
  <c r="AZ88"/>
  <c r="AY88"/>
  <c r="AX88"/>
  <c r="AW88"/>
  <c r="AV88"/>
  <c r="BH88" s="1"/>
  <c r="AU88"/>
  <c r="AT88"/>
  <c r="BF87"/>
  <c r="BE87"/>
  <c r="BD87"/>
  <c r="BC87"/>
  <c r="BB87"/>
  <c r="BA87"/>
  <c r="AZ87"/>
  <c r="AY87"/>
  <c r="AX87"/>
  <c r="AW87"/>
  <c r="AV87"/>
  <c r="BH87" s="1"/>
  <c r="AU87"/>
  <c r="AT87"/>
  <c r="BF86"/>
  <c r="BE86"/>
  <c r="BD86"/>
  <c r="BC86"/>
  <c r="BB86"/>
  <c r="BA86"/>
  <c r="AZ86"/>
  <c r="AY86"/>
  <c r="AX86"/>
  <c r="AW86"/>
  <c r="AV86"/>
  <c r="BH86" s="1"/>
  <c r="AU86"/>
  <c r="AT86"/>
  <c r="BF85"/>
  <c r="BE85"/>
  <c r="BD85"/>
  <c r="BC85"/>
  <c r="BB85"/>
  <c r="BA85"/>
  <c r="AZ85"/>
  <c r="AY85"/>
  <c r="AX85"/>
  <c r="AW85"/>
  <c r="AV85"/>
  <c r="BH85" s="1"/>
  <c r="AU85"/>
  <c r="AT85"/>
  <c r="BF84"/>
  <c r="BE84"/>
  <c r="BD84"/>
  <c r="BC84"/>
  <c r="BB84"/>
  <c r="BA84"/>
  <c r="AZ84"/>
  <c r="AY84"/>
  <c r="AX84"/>
  <c r="AW84"/>
  <c r="AV84"/>
  <c r="BH84" s="1"/>
  <c r="AU84"/>
  <c r="AT84"/>
  <c r="BF83"/>
  <c r="BE83"/>
  <c r="BD83"/>
  <c r="BC83"/>
  <c r="BB83"/>
  <c r="BA83"/>
  <c r="AZ83"/>
  <c r="AY83"/>
  <c r="AX83"/>
  <c r="AW83"/>
  <c r="AV83"/>
  <c r="BH83" s="1"/>
  <c r="AU83"/>
  <c r="AT83"/>
  <c r="BF82"/>
  <c r="BE82"/>
  <c r="BD82"/>
  <c r="BC82"/>
  <c r="BB82"/>
  <c r="BA82"/>
  <c r="AZ82"/>
  <c r="AY82"/>
  <c r="AX82"/>
  <c r="AW82"/>
  <c r="AV82"/>
  <c r="BH82" s="1"/>
  <c r="AU82"/>
  <c r="AT82"/>
  <c r="BF81"/>
  <c r="BE81"/>
  <c r="BD81"/>
  <c r="BC81"/>
  <c r="BB81"/>
  <c r="BA81"/>
  <c r="AZ81"/>
  <c r="AY81"/>
  <c r="AX81"/>
  <c r="AW81"/>
  <c r="AV81"/>
  <c r="BH81" s="1"/>
  <c r="AU81"/>
  <c r="AT81"/>
  <c r="BF80"/>
  <c r="BE80"/>
  <c r="BD80"/>
  <c r="BC80"/>
  <c r="BB80"/>
  <c r="BA80"/>
  <c r="AZ80"/>
  <c r="AY80"/>
  <c r="AX80"/>
  <c r="AW80"/>
  <c r="AV80"/>
  <c r="BH80" s="1"/>
  <c r="AU80"/>
  <c r="AT80"/>
  <c r="BF79"/>
  <c r="BE79"/>
  <c r="BD79"/>
  <c r="BC79"/>
  <c r="BB79"/>
  <c r="BA79"/>
  <c r="AZ79"/>
  <c r="AY79"/>
  <c r="AX79"/>
  <c r="AW79"/>
  <c r="AV79"/>
  <c r="BH79" s="1"/>
  <c r="AU79"/>
  <c r="AT79"/>
  <c r="BF78"/>
  <c r="BE78"/>
  <c r="BD78"/>
  <c r="BC78"/>
  <c r="BB78"/>
  <c r="BA78"/>
  <c r="AZ78"/>
  <c r="AY78"/>
  <c r="AX78"/>
  <c r="AW78"/>
  <c r="AV78"/>
  <c r="BH78" s="1"/>
  <c r="AU78"/>
  <c r="AT78"/>
  <c r="BF77"/>
  <c r="BE77"/>
  <c r="BD77"/>
  <c r="BC77"/>
  <c r="BB77"/>
  <c r="BA77"/>
  <c r="AZ77"/>
  <c r="AY77"/>
  <c r="AX77"/>
  <c r="AW77"/>
  <c r="AV77"/>
  <c r="BH77" s="1"/>
  <c r="AU77"/>
  <c r="AT77"/>
  <c r="BF76"/>
  <c r="BE76"/>
  <c r="BD76"/>
  <c r="BC76"/>
  <c r="BB76"/>
  <c r="BA76"/>
  <c r="AZ76"/>
  <c r="AY76"/>
  <c r="AX76"/>
  <c r="AW76"/>
  <c r="AV76"/>
  <c r="BH76" s="1"/>
  <c r="AU76"/>
  <c r="AT76"/>
  <c r="BF75"/>
  <c r="BE75"/>
  <c r="BD75"/>
  <c r="BC75"/>
  <c r="BB75"/>
  <c r="BA75"/>
  <c r="AZ75"/>
  <c r="AY75"/>
  <c r="AX75"/>
  <c r="AW75"/>
  <c r="AV75"/>
  <c r="BH75" s="1"/>
  <c r="AU75"/>
  <c r="AT75"/>
  <c r="BF74"/>
  <c r="BE74"/>
  <c r="BD74"/>
  <c r="BC74"/>
  <c r="BB74"/>
  <c r="BA74"/>
  <c r="AZ74"/>
  <c r="AY74"/>
  <c r="AX74"/>
  <c r="AW74"/>
  <c r="AV74"/>
  <c r="BH74" s="1"/>
  <c r="AU74"/>
  <c r="AT74"/>
  <c r="BF73"/>
  <c r="BE73"/>
  <c r="BD73"/>
  <c r="BC73"/>
  <c r="BB73"/>
  <c r="BA73"/>
  <c r="AZ73"/>
  <c r="AY73"/>
  <c r="AX73"/>
  <c r="AW73"/>
  <c r="AV73"/>
  <c r="BH73" s="1"/>
  <c r="AU73"/>
  <c r="AT73"/>
  <c r="BF72"/>
  <c r="BE72"/>
  <c r="BD72"/>
  <c r="BC72"/>
  <c r="BB72"/>
  <c r="BA72"/>
  <c r="AZ72"/>
  <c r="AY72"/>
  <c r="AX72"/>
  <c r="AW72"/>
  <c r="AV72"/>
  <c r="BH72" s="1"/>
  <c r="AU72"/>
  <c r="AT72"/>
  <c r="BF71"/>
  <c r="BE71"/>
  <c r="BD71"/>
  <c r="BC71"/>
  <c r="BB71"/>
  <c r="BA71"/>
  <c r="AZ71"/>
  <c r="AY71"/>
  <c r="AX71"/>
  <c r="AW71"/>
  <c r="AV71"/>
  <c r="BH71" s="1"/>
  <c r="AU71"/>
  <c r="AT71"/>
  <c r="BF70"/>
  <c r="BE70"/>
  <c r="BD70"/>
  <c r="BC70"/>
  <c r="BB70"/>
  <c r="BA70"/>
  <c r="AZ70"/>
  <c r="AY70"/>
  <c r="AX70"/>
  <c r="AW70"/>
  <c r="AV70"/>
  <c r="BH70" s="1"/>
  <c r="AU70"/>
  <c r="AT70"/>
  <c r="BF69"/>
  <c r="BE69"/>
  <c r="BD69"/>
  <c r="BC69"/>
  <c r="BB69"/>
  <c r="BA69"/>
  <c r="AZ69"/>
  <c r="AY69"/>
  <c r="AX69"/>
  <c r="AW69"/>
  <c r="AV69"/>
  <c r="BH69" s="1"/>
  <c r="AU69"/>
  <c r="AT69"/>
  <c r="BF68"/>
  <c r="BE68"/>
  <c r="BD68"/>
  <c r="BC68"/>
  <c r="BB68"/>
  <c r="BA68"/>
  <c r="AZ68"/>
  <c r="AY68"/>
  <c r="AX68"/>
  <c r="AW68"/>
  <c r="AV68"/>
  <c r="BH68" s="1"/>
  <c r="AU68"/>
  <c r="AT68"/>
  <c r="BF67"/>
  <c r="BE67"/>
  <c r="BD67"/>
  <c r="BC67"/>
  <c r="BB67"/>
  <c r="BA67"/>
  <c r="AZ67"/>
  <c r="AY67"/>
  <c r="AX67"/>
  <c r="AW67"/>
  <c r="AV67"/>
  <c r="BH67" s="1"/>
  <c r="AU67"/>
  <c r="AT67"/>
  <c r="BF66"/>
  <c r="BE66"/>
  <c r="BD66"/>
  <c r="BC66"/>
  <c r="BB66"/>
  <c r="BA66"/>
  <c r="AZ66"/>
  <c r="AY66"/>
  <c r="AX66"/>
  <c r="AW66"/>
  <c r="AV66"/>
  <c r="BH66" s="1"/>
  <c r="AU66"/>
  <c r="AT66"/>
  <c r="BF65"/>
  <c r="BE65"/>
  <c r="BD65"/>
  <c r="BC65"/>
  <c r="BB65"/>
  <c r="BA65"/>
  <c r="AZ65"/>
  <c r="AY65"/>
  <c r="AX65"/>
  <c r="AW65"/>
  <c r="AV65"/>
  <c r="BH65" s="1"/>
  <c r="AU65"/>
  <c r="AT65"/>
  <c r="BF64"/>
  <c r="BE64"/>
  <c r="BD64"/>
  <c r="BC64"/>
  <c r="BB64"/>
  <c r="BA64"/>
  <c r="AZ64"/>
  <c r="AY64"/>
  <c r="AX64"/>
  <c r="AW64"/>
  <c r="AV64"/>
  <c r="BH64" s="1"/>
  <c r="AU64"/>
  <c r="AT64"/>
  <c r="BF63"/>
  <c r="BE63"/>
  <c r="BD63"/>
  <c r="BC63"/>
  <c r="BB63"/>
  <c r="BA63"/>
  <c r="AZ63"/>
  <c r="AY63"/>
  <c r="AX63"/>
  <c r="AW63"/>
  <c r="AV63"/>
  <c r="BH63" s="1"/>
  <c r="AU63"/>
  <c r="AT63"/>
  <c r="BF62"/>
  <c r="BE62"/>
  <c r="BD62"/>
  <c r="BC62"/>
  <c r="BB62"/>
  <c r="BA62"/>
  <c r="AZ62"/>
  <c r="AY62"/>
  <c r="AX62"/>
  <c r="AW62"/>
  <c r="AV62"/>
  <c r="BH62" s="1"/>
  <c r="AU62"/>
  <c r="AT62"/>
  <c r="BF61"/>
  <c r="BE61"/>
  <c r="BD61"/>
  <c r="BC61"/>
  <c r="BB61"/>
  <c r="BA61"/>
  <c r="AZ61"/>
  <c r="AY61"/>
  <c r="AX61"/>
  <c r="AW61"/>
  <c r="AV61"/>
  <c r="BH61" s="1"/>
  <c r="AU61"/>
  <c r="AT61"/>
  <c r="BF60"/>
  <c r="BE60"/>
  <c r="BD60"/>
  <c r="BC60"/>
  <c r="BB60"/>
  <c r="BA60"/>
  <c r="AZ60"/>
  <c r="AY60"/>
  <c r="AX60"/>
  <c r="AW60"/>
  <c r="AV60"/>
  <c r="BH60" s="1"/>
  <c r="AU60"/>
  <c r="AT60"/>
  <c r="BF59"/>
  <c r="BE59"/>
  <c r="BD59"/>
  <c r="BC59"/>
  <c r="BB59"/>
  <c r="BA59"/>
  <c r="AZ59"/>
  <c r="AY59"/>
  <c r="AX59"/>
  <c r="AW59"/>
  <c r="AV59"/>
  <c r="BH59" s="1"/>
  <c r="AU59"/>
  <c r="AT59"/>
  <c r="BF58"/>
  <c r="BE58"/>
  <c r="BD58"/>
  <c r="BC58"/>
  <c r="BB58"/>
  <c r="BA58"/>
  <c r="AZ58"/>
  <c r="AY58"/>
  <c r="AX58"/>
  <c r="AW58"/>
  <c r="AV58"/>
  <c r="BH58" s="1"/>
  <c r="AU58"/>
  <c r="AT58"/>
  <c r="BF57"/>
  <c r="BE57"/>
  <c r="BD57"/>
  <c r="BC57"/>
  <c r="BB57"/>
  <c r="BA57"/>
  <c r="AZ57"/>
  <c r="AY57"/>
  <c r="AX57"/>
  <c r="AW57"/>
  <c r="AV57"/>
  <c r="BH57" s="1"/>
  <c r="AU57"/>
  <c r="AT57"/>
  <c r="BF56"/>
  <c r="BE56"/>
  <c r="BD56"/>
  <c r="BC56"/>
  <c r="BB56"/>
  <c r="BA56"/>
  <c r="AZ56"/>
  <c r="AY56"/>
  <c r="AX56"/>
  <c r="AW56"/>
  <c r="AV56"/>
  <c r="BH56" s="1"/>
  <c r="AU56"/>
  <c r="AT56"/>
  <c r="BF55"/>
  <c r="BE55"/>
  <c r="BD55"/>
  <c r="BC55"/>
  <c r="BB55"/>
  <c r="BA55"/>
  <c r="AZ55"/>
  <c r="AY55"/>
  <c r="AX55"/>
  <c r="AW55"/>
  <c r="AV55"/>
  <c r="BH55" s="1"/>
  <c r="AU55"/>
  <c r="AT55"/>
  <c r="BF54"/>
  <c r="BE54"/>
  <c r="BD54"/>
  <c r="BC54"/>
  <c r="BB54"/>
  <c r="BA54"/>
  <c r="AZ54"/>
  <c r="AY54"/>
  <c r="AX54"/>
  <c r="AW54"/>
  <c r="AV54"/>
  <c r="BH54" s="1"/>
  <c r="AU54"/>
  <c r="AT54"/>
  <c r="BF53"/>
  <c r="BE53"/>
  <c r="BD53"/>
  <c r="BC53"/>
  <c r="BB53"/>
  <c r="BA53"/>
  <c r="AZ53"/>
  <c r="AY53"/>
  <c r="AX53"/>
  <c r="AW53"/>
  <c r="AV53"/>
  <c r="BH53" s="1"/>
  <c r="AU53"/>
  <c r="AT53"/>
  <c r="BF52"/>
  <c r="BE52"/>
  <c r="BD52"/>
  <c r="BC52"/>
  <c r="BB52"/>
  <c r="BA52"/>
  <c r="AZ52"/>
  <c r="AY52"/>
  <c r="AX52"/>
  <c r="AW52"/>
  <c r="AV52"/>
  <c r="BH52" s="1"/>
  <c r="AU52"/>
  <c r="AT52"/>
  <c r="BF51"/>
  <c r="BE51"/>
  <c r="BD51"/>
  <c r="BC51"/>
  <c r="BB51"/>
  <c r="BA51"/>
  <c r="AZ51"/>
  <c r="AY51"/>
  <c r="AX51"/>
  <c r="AW51"/>
  <c r="AV51"/>
  <c r="BH51" s="1"/>
  <c r="AU51"/>
  <c r="AT51"/>
  <c r="BF50"/>
  <c r="BE50"/>
  <c r="BD50"/>
  <c r="BC50"/>
  <c r="BB50"/>
  <c r="BA50"/>
  <c r="AZ50"/>
  <c r="AY50"/>
  <c r="AX50"/>
  <c r="AW50"/>
  <c r="AV50"/>
  <c r="BH50" s="1"/>
  <c r="AU50"/>
  <c r="AT50"/>
  <c r="BF49"/>
  <c r="BE49"/>
  <c r="BD49"/>
  <c r="BC49"/>
  <c r="BB49"/>
  <c r="BA49"/>
  <c r="AZ49"/>
  <c r="AY49"/>
  <c r="AX49"/>
  <c r="AW49"/>
  <c r="AV49"/>
  <c r="BH49" s="1"/>
  <c r="AU49"/>
  <c r="AT49"/>
  <c r="BF48"/>
  <c r="BE48"/>
  <c r="BD48"/>
  <c r="BC48"/>
  <c r="BB48"/>
  <c r="BA48"/>
  <c r="AZ48"/>
  <c r="AY48"/>
  <c r="AX48"/>
  <c r="AW48"/>
  <c r="AV48"/>
  <c r="BH48" s="1"/>
  <c r="AU48"/>
  <c r="AT48"/>
  <c r="BF47"/>
  <c r="BE47"/>
  <c r="BD47"/>
  <c r="BC47"/>
  <c r="BB47"/>
  <c r="BA47"/>
  <c r="AZ47"/>
  <c r="AY47"/>
  <c r="AX47"/>
  <c r="AW47"/>
  <c r="AV47"/>
  <c r="BH47" s="1"/>
  <c r="AU47"/>
  <c r="AT47"/>
  <c r="BF46"/>
  <c r="BE46"/>
  <c r="BD46"/>
  <c r="BC46"/>
  <c r="BB46"/>
  <c r="BA46"/>
  <c r="AZ46"/>
  <c r="AY46"/>
  <c r="AX46"/>
  <c r="AW46"/>
  <c r="AV46"/>
  <c r="BH46" s="1"/>
  <c r="AU46"/>
  <c r="AT46"/>
  <c r="BF45"/>
  <c r="BE45"/>
  <c r="BD45"/>
  <c r="BC45"/>
  <c r="BB45"/>
  <c r="BA45"/>
  <c r="AZ45"/>
  <c r="AY45"/>
  <c r="AX45"/>
  <c r="AW45"/>
  <c r="AV45"/>
  <c r="BH45" s="1"/>
  <c r="AU45"/>
  <c r="AT45"/>
  <c r="BF44"/>
  <c r="BE44"/>
  <c r="BD44"/>
  <c r="BC44"/>
  <c r="BB44"/>
  <c r="BA44"/>
  <c r="AZ44"/>
  <c r="AY44"/>
  <c r="AX44"/>
  <c r="AW44"/>
  <c r="AV44"/>
  <c r="BH44" s="1"/>
  <c r="AU44"/>
  <c r="AT44"/>
  <c r="BF43"/>
  <c r="BE43"/>
  <c r="BD43"/>
  <c r="BC43"/>
  <c r="BB43"/>
  <c r="BA43"/>
  <c r="AZ43"/>
  <c r="AY43"/>
  <c r="AX43"/>
  <c r="AW43"/>
  <c r="AV43"/>
  <c r="BH43" s="1"/>
  <c r="AU43"/>
  <c r="AT43"/>
  <c r="BF42"/>
  <c r="BE42"/>
  <c r="BD42"/>
  <c r="BC42"/>
  <c r="BB42"/>
  <c r="BA42"/>
  <c r="AZ42"/>
  <c r="AY42"/>
  <c r="AX42"/>
  <c r="AW42"/>
  <c r="AV42"/>
  <c r="BH42" s="1"/>
  <c r="AU42"/>
  <c r="AT42"/>
  <c r="BF41"/>
  <c r="BE41"/>
  <c r="BD41"/>
  <c r="BC41"/>
  <c r="BB41"/>
  <c r="BA41"/>
  <c r="AZ41"/>
  <c r="AY41"/>
  <c r="AX41"/>
  <c r="AW41"/>
  <c r="AV41"/>
  <c r="BH41" s="1"/>
  <c r="AU41"/>
  <c r="AT41"/>
  <c r="BF40"/>
  <c r="BE40"/>
  <c r="BD40"/>
  <c r="BC40"/>
  <c r="BB40"/>
  <c r="BA40"/>
  <c r="AZ40"/>
  <c r="AY40"/>
  <c r="AX40"/>
  <c r="AW40"/>
  <c r="AV40"/>
  <c r="BH40" s="1"/>
  <c r="AU40"/>
  <c r="AT40"/>
  <c r="BF39"/>
  <c r="BE39"/>
  <c r="BD39"/>
  <c r="BC39"/>
  <c r="BB39"/>
  <c r="BA39"/>
  <c r="AZ39"/>
  <c r="AY39"/>
  <c r="AX39"/>
  <c r="AW39"/>
  <c r="AV39"/>
  <c r="BH39" s="1"/>
  <c r="AU39"/>
  <c r="AT39"/>
  <c r="BF38"/>
  <c r="BE38"/>
  <c r="BD38"/>
  <c r="BC38"/>
  <c r="BB38"/>
  <c r="BA38"/>
  <c r="AZ38"/>
  <c r="AY38"/>
  <c r="AX38"/>
  <c r="AW38"/>
  <c r="AV38"/>
  <c r="BH38" s="1"/>
  <c r="AU38"/>
  <c r="AT38"/>
  <c r="BF37"/>
  <c r="BE37"/>
  <c r="BD37"/>
  <c r="BC37"/>
  <c r="BB37"/>
  <c r="BA37"/>
  <c r="AZ37"/>
  <c r="AY37"/>
  <c r="AX37"/>
  <c r="AW37"/>
  <c r="AV37"/>
  <c r="BH37" s="1"/>
  <c r="AU37"/>
  <c r="AT37"/>
  <c r="BF36"/>
  <c r="BE36"/>
  <c r="BD36"/>
  <c r="BC36"/>
  <c r="BB36"/>
  <c r="BA36"/>
  <c r="AZ36"/>
  <c r="AY36"/>
  <c r="AX36"/>
  <c r="AW36"/>
  <c r="AV36"/>
  <c r="BH36" s="1"/>
  <c r="AU36"/>
  <c r="AT36"/>
  <c r="BF35"/>
  <c r="BE35"/>
  <c r="BD35"/>
  <c r="BC35"/>
  <c r="BB35"/>
  <c r="BA35"/>
  <c r="AZ35"/>
  <c r="AY35"/>
  <c r="AX35"/>
  <c r="AW35"/>
  <c r="AV35"/>
  <c r="BH35" s="1"/>
  <c r="AU35"/>
  <c r="AT35"/>
  <c r="BF34"/>
  <c r="BE34"/>
  <c r="BD34"/>
  <c r="BC34"/>
  <c r="BB34"/>
  <c r="BA34"/>
  <c r="AZ34"/>
  <c r="AY34"/>
  <c r="AX34"/>
  <c r="AW34"/>
  <c r="AV34"/>
  <c r="BH34" s="1"/>
  <c r="AU34"/>
  <c r="AT34"/>
  <c r="BF33"/>
  <c r="BE33"/>
  <c r="BD33"/>
  <c r="BC33"/>
  <c r="BB33"/>
  <c r="BA33"/>
  <c r="AZ33"/>
  <c r="AY33"/>
  <c r="AX33"/>
  <c r="AW33"/>
  <c r="AV33"/>
  <c r="BH33" s="1"/>
  <c r="AU33"/>
  <c r="AT33"/>
  <c r="BF32"/>
  <c r="BE32"/>
  <c r="BD32"/>
  <c r="BC32"/>
  <c r="BB32"/>
  <c r="BA32"/>
  <c r="AZ32"/>
  <c r="AY32"/>
  <c r="AX32"/>
  <c r="AW32"/>
  <c r="AV32"/>
  <c r="BH32" s="1"/>
  <c r="AU32"/>
  <c r="AT32"/>
  <c r="BF31"/>
  <c r="BE31"/>
  <c r="BD31"/>
  <c r="BC31"/>
  <c r="BB31"/>
  <c r="BA31"/>
  <c r="AZ31"/>
  <c r="AY31"/>
  <c r="AX31"/>
  <c r="AW31"/>
  <c r="AV31"/>
  <c r="BH31" s="1"/>
  <c r="AU31"/>
  <c r="AT31"/>
  <c r="BF30"/>
  <c r="BE30"/>
  <c r="BD30"/>
  <c r="BC30"/>
  <c r="BB30"/>
  <c r="BA30"/>
  <c r="AZ30"/>
  <c r="AY30"/>
  <c r="AX30"/>
  <c r="AW30"/>
  <c r="AV30"/>
  <c r="BH30" s="1"/>
  <c r="AU30"/>
  <c r="AT30"/>
  <c r="BF29"/>
  <c r="BE29"/>
  <c r="BD29"/>
  <c r="BC29"/>
  <c r="BB29"/>
  <c r="BA29"/>
  <c r="AZ29"/>
  <c r="AY29"/>
  <c r="AX29"/>
  <c r="AW29"/>
  <c r="AV29"/>
  <c r="BH29" s="1"/>
  <c r="AU29"/>
  <c r="AT29"/>
  <c r="BF28"/>
  <c r="BE28"/>
  <c r="BD28"/>
  <c r="BC28"/>
  <c r="BB28"/>
  <c r="BA28"/>
  <c r="AZ28"/>
  <c r="AY28"/>
  <c r="AX28"/>
  <c r="AW28"/>
  <c r="AV28"/>
  <c r="BH28" s="1"/>
  <c r="AU28"/>
  <c r="AT28"/>
  <c r="BF27"/>
  <c r="BE27"/>
  <c r="BD27"/>
  <c r="BC27"/>
  <c r="BB27"/>
  <c r="BA27"/>
  <c r="AZ27"/>
  <c r="AY27"/>
  <c r="AX27"/>
  <c r="AW27"/>
  <c r="AV27"/>
  <c r="BH27" s="1"/>
  <c r="AU27"/>
  <c r="AT27"/>
  <c r="BF26"/>
  <c r="BE26"/>
  <c r="BD26"/>
  <c r="BC26"/>
  <c r="BB26"/>
  <c r="BA26"/>
  <c r="AZ26"/>
  <c r="AY26"/>
  <c r="AX26"/>
  <c r="AW26"/>
  <c r="AV26"/>
  <c r="BH26" s="1"/>
  <c r="AU26"/>
  <c r="AT26"/>
  <c r="BF25"/>
  <c r="BE25"/>
  <c r="BD25"/>
  <c r="BC25"/>
  <c r="BB25"/>
  <c r="BA25"/>
  <c r="AZ25"/>
  <c r="AY25"/>
  <c r="AX25"/>
  <c r="AW25"/>
  <c r="AV25"/>
  <c r="BH25" s="1"/>
  <c r="AU25"/>
  <c r="AT25"/>
  <c r="BF24"/>
  <c r="BE24"/>
  <c r="BD24"/>
  <c r="BC24"/>
  <c r="BB24"/>
  <c r="BA24"/>
  <c r="AZ24"/>
  <c r="AY24"/>
  <c r="AX24"/>
  <c r="AW24"/>
  <c r="AV24"/>
  <c r="BH24" s="1"/>
  <c r="AU24"/>
  <c r="AT24"/>
  <c r="BF23"/>
  <c r="BE23"/>
  <c r="BD23"/>
  <c r="BC23"/>
  <c r="BB23"/>
  <c r="BA23"/>
  <c r="AZ23"/>
  <c r="AY23"/>
  <c r="AX23"/>
  <c r="AW23"/>
  <c r="AV23"/>
  <c r="BH23" s="1"/>
  <c r="AU23"/>
  <c r="AT23"/>
  <c r="BF22"/>
  <c r="BE22"/>
  <c r="BD22"/>
  <c r="BC22"/>
  <c r="BB22"/>
  <c r="BA22"/>
  <c r="AZ22"/>
  <c r="AY22"/>
  <c r="AX22"/>
  <c r="AW22"/>
  <c r="AV22"/>
  <c r="BH22" s="1"/>
  <c r="AU22"/>
  <c r="AT22"/>
  <c r="BF21"/>
  <c r="BE21"/>
  <c r="BD21"/>
  <c r="BC21"/>
  <c r="BB21"/>
  <c r="BA21"/>
  <c r="AZ21"/>
  <c r="AY21"/>
  <c r="AX21"/>
  <c r="AW21"/>
  <c r="AV21"/>
  <c r="BH21" s="1"/>
  <c r="AU21"/>
  <c r="AT21"/>
  <c r="BF20"/>
  <c r="BE20"/>
  <c r="BD20"/>
  <c r="BC20"/>
  <c r="BB20"/>
  <c r="BA20"/>
  <c r="AZ20"/>
  <c r="AY20"/>
  <c r="AX20"/>
  <c r="AW20"/>
  <c r="AV20"/>
  <c r="BH20" s="1"/>
  <c r="AU20"/>
  <c r="AT20"/>
  <c r="BF19"/>
  <c r="BE19"/>
  <c r="BD19"/>
  <c r="BC19"/>
  <c r="BB19"/>
  <c r="BA19"/>
  <c r="AZ19"/>
  <c r="AY19"/>
  <c r="AX19"/>
  <c r="AW19"/>
  <c r="AV19"/>
  <c r="BH19" s="1"/>
  <c r="AU19"/>
  <c r="AT19"/>
  <c r="BF18"/>
  <c r="BE18"/>
  <c r="BD18"/>
  <c r="BC18"/>
  <c r="BB18"/>
  <c r="BA18"/>
  <c r="AZ18"/>
  <c r="AY18"/>
  <c r="AX18"/>
  <c r="AW18"/>
  <c r="AV18"/>
  <c r="BH18" s="1"/>
  <c r="AU18"/>
  <c r="AT18"/>
  <c r="BF17"/>
  <c r="BE17"/>
  <c r="BD17"/>
  <c r="BC17"/>
  <c r="BB17"/>
  <c r="BA17"/>
  <c r="AZ17"/>
  <c r="AY17"/>
  <c r="AX17"/>
  <c r="AW17"/>
  <c r="AV17"/>
  <c r="BH17" s="1"/>
  <c r="AU17"/>
  <c r="AT17"/>
  <c r="BF16"/>
  <c r="BE16"/>
  <c r="BD16"/>
  <c r="BC16"/>
  <c r="BB16"/>
  <c r="BA16"/>
  <c r="AZ16"/>
  <c r="AY16"/>
  <c r="AX16"/>
  <c r="AW16"/>
  <c r="AV16"/>
  <c r="BH16" s="1"/>
  <c r="AU16"/>
  <c r="AT16"/>
  <c r="BF15"/>
  <c r="BE15"/>
  <c r="BD15"/>
  <c r="BC15"/>
  <c r="BB15"/>
  <c r="BA15"/>
  <c r="AZ15"/>
  <c r="AY15"/>
  <c r="AX15"/>
  <c r="AW15"/>
  <c r="AV15"/>
  <c r="BH15" s="1"/>
  <c r="AU15"/>
  <c r="AT15"/>
  <c r="BF14"/>
  <c r="BE14"/>
  <c r="BD14"/>
  <c r="BC14"/>
  <c r="BB14"/>
  <c r="BA14"/>
  <c r="AZ14"/>
  <c r="AY14"/>
  <c r="AX14"/>
  <c r="AW14"/>
  <c r="AV14"/>
  <c r="BH14" s="1"/>
  <c r="AU14"/>
  <c r="AT14"/>
  <c r="BF13"/>
  <c r="BE13"/>
  <c r="BD13"/>
  <c r="BC13"/>
  <c r="BB13"/>
  <c r="BA13"/>
  <c r="AZ13"/>
  <c r="AY13"/>
  <c r="AX13"/>
  <c r="AW13"/>
  <c r="AV13"/>
  <c r="BH13" s="1"/>
  <c r="AU13"/>
  <c r="AT13"/>
  <c r="BF12"/>
  <c r="BE12"/>
  <c r="BD12"/>
  <c r="BC12"/>
  <c r="BB12"/>
  <c r="BA12"/>
  <c r="AZ12"/>
  <c r="AY12"/>
  <c r="AX12"/>
  <c r="AW12"/>
  <c r="AV12"/>
  <c r="BH12" s="1"/>
  <c r="AU12"/>
  <c r="AT12"/>
  <c r="BF11"/>
  <c r="BE11"/>
  <c r="BD11"/>
  <c r="BC11"/>
  <c r="BB11"/>
  <c r="BA11"/>
  <c r="AZ11"/>
  <c r="AY11"/>
  <c r="AX11"/>
  <c r="AW11"/>
  <c r="AV11"/>
  <c r="BH11" s="1"/>
  <c r="AU11"/>
  <c r="AT11"/>
  <c r="BF10"/>
  <c r="BE10"/>
  <c r="BD10"/>
  <c r="BC10"/>
  <c r="BB10"/>
  <c r="BA10"/>
  <c r="AZ10"/>
  <c r="AY10"/>
  <c r="AX10"/>
  <c r="AW10"/>
  <c r="AV10"/>
  <c r="BH10" s="1"/>
  <c r="AU10"/>
  <c r="AT10"/>
  <c r="BF9"/>
  <c r="BE9"/>
  <c r="BD9"/>
  <c r="BC9"/>
  <c r="BB9"/>
  <c r="BA9"/>
  <c r="AZ9"/>
  <c r="AY9"/>
  <c r="AX9"/>
  <c r="AW9"/>
  <c r="AV9"/>
  <c r="BH9" s="1"/>
  <c r="AU9"/>
  <c r="AT9"/>
  <c r="BF8"/>
  <c r="BE8"/>
  <c r="BD8"/>
  <c r="BC8"/>
  <c r="BB8"/>
  <c r="BA8"/>
  <c r="AZ8"/>
  <c r="AY8"/>
  <c r="AX8"/>
  <c r="AW8"/>
  <c r="AV8"/>
  <c r="BH8" s="1"/>
  <c r="AU8"/>
  <c r="AT8"/>
  <c r="BF7"/>
  <c r="BE7"/>
  <c r="BD7"/>
  <c r="BC7"/>
  <c r="BB7"/>
  <c r="BA7"/>
  <c r="AZ7"/>
  <c r="AY7"/>
  <c r="AX7"/>
  <c r="AW7"/>
  <c r="AV7"/>
  <c r="BH7" s="1"/>
  <c r="AU7"/>
  <c r="AT7"/>
  <c r="BF6"/>
  <c r="BE6"/>
  <c r="BD6"/>
  <c r="BC6"/>
  <c r="BB6"/>
  <c r="BA6"/>
  <c r="AZ6"/>
  <c r="AY6"/>
  <c r="AX6"/>
  <c r="AW6"/>
  <c r="AV6"/>
  <c r="BH6" s="1"/>
  <c r="AU6"/>
  <c r="AT6"/>
  <c r="BF5"/>
  <c r="BE5"/>
  <c r="BD5"/>
  <c r="BC5"/>
  <c r="BB5"/>
  <c r="BA5"/>
  <c r="AZ5"/>
  <c r="AY5"/>
  <c r="AX5"/>
  <c r="AW5"/>
  <c r="AV5"/>
  <c r="BH5" s="1"/>
  <c r="AU5"/>
  <c r="AT5"/>
  <c r="BF4"/>
  <c r="BE4"/>
  <c r="BD4"/>
  <c r="BC4"/>
  <c r="BB4"/>
  <c r="BA4"/>
  <c r="AZ4"/>
  <c r="AY4"/>
  <c r="AX4"/>
  <c r="AW4"/>
  <c r="AV4"/>
  <c r="BH4" s="1"/>
  <c r="AU4"/>
  <c r="AT4"/>
  <c r="BF3"/>
  <c r="BE3"/>
  <c r="BD3"/>
  <c r="BC3"/>
  <c r="BB3"/>
  <c r="BA3"/>
  <c r="AZ3"/>
  <c r="AY3"/>
  <c r="AX3"/>
  <c r="AW3"/>
  <c r="AV3"/>
  <c r="BH3" s="1"/>
  <c r="AU3"/>
  <c r="AT3"/>
  <c r="BF2"/>
  <c r="BE2"/>
  <c r="BD2"/>
  <c r="BC2"/>
  <c r="BB2"/>
  <c r="BA2"/>
  <c r="AZ2"/>
  <c r="AY2"/>
  <c r="AX2"/>
  <c r="AW2"/>
  <c r="AV2"/>
  <c r="BH2" s="1"/>
  <c r="AU2"/>
  <c r="AT2"/>
  <c r="X169" i="7"/>
  <c r="T169"/>
  <c r="S169"/>
  <c r="N169"/>
  <c r="L169"/>
  <c r="W168"/>
  <c r="Y168" s="1"/>
  <c r="V168"/>
  <c r="U168"/>
  <c r="O168"/>
  <c r="O167"/>
  <c r="U166"/>
  <c r="O166"/>
  <c r="U165"/>
  <c r="Q165"/>
  <c r="R165" s="1"/>
  <c r="O165"/>
  <c r="U164"/>
  <c r="O164"/>
  <c r="U163"/>
  <c r="O163"/>
  <c r="O162"/>
  <c r="U161"/>
  <c r="O161"/>
  <c r="U160"/>
  <c r="O160"/>
  <c r="R159"/>
  <c r="O159"/>
  <c r="U158"/>
  <c r="O158"/>
  <c r="U157"/>
  <c r="O157"/>
  <c r="O156"/>
  <c r="U155"/>
  <c r="O155"/>
  <c r="V154"/>
  <c r="W154" s="1"/>
  <c r="Y154" s="1"/>
  <c r="O154"/>
  <c r="U153"/>
  <c r="R153"/>
  <c r="O153"/>
  <c r="R152"/>
  <c r="O152"/>
  <c r="U151"/>
  <c r="O151"/>
  <c r="O150"/>
  <c r="O149"/>
  <c r="U148"/>
  <c r="O148"/>
  <c r="U147"/>
  <c r="Q147"/>
  <c r="R147" s="1"/>
  <c r="O147"/>
  <c r="W146"/>
  <c r="Y146" s="1"/>
  <c r="V146"/>
  <c r="O146"/>
  <c r="U145"/>
  <c r="O145"/>
  <c r="U144"/>
  <c r="O144"/>
  <c r="U143"/>
  <c r="O143"/>
  <c r="U142"/>
  <c r="Q142"/>
  <c r="R142" s="1"/>
  <c r="O142"/>
  <c r="W141"/>
  <c r="Y141" s="1"/>
  <c r="V141"/>
  <c r="U141"/>
  <c r="O141"/>
  <c r="O140"/>
  <c r="U139"/>
  <c r="O139"/>
  <c r="U138"/>
  <c r="O138"/>
  <c r="O137"/>
  <c r="U136"/>
  <c r="O136"/>
  <c r="W135"/>
  <c r="Y135" s="1"/>
  <c r="V135"/>
  <c r="U135"/>
  <c r="O135"/>
  <c r="U134"/>
  <c r="O134"/>
  <c r="U133"/>
  <c r="O133"/>
  <c r="O132"/>
  <c r="U131"/>
  <c r="O131"/>
  <c r="U130"/>
  <c r="O130"/>
  <c r="O129"/>
  <c r="U128"/>
  <c r="O128"/>
  <c r="O127"/>
  <c r="U126"/>
  <c r="O126"/>
  <c r="U125"/>
  <c r="Q125"/>
  <c r="R125" s="1"/>
  <c r="O125"/>
  <c r="O124"/>
  <c r="U123"/>
  <c r="O123"/>
  <c r="O122"/>
  <c r="U121"/>
  <c r="O121"/>
  <c r="V120"/>
  <c r="W120" s="1"/>
  <c r="Y120" s="1"/>
  <c r="O120"/>
  <c r="U119"/>
  <c r="O119"/>
  <c r="U118"/>
  <c r="O118"/>
  <c r="U117"/>
  <c r="O117"/>
  <c r="U116"/>
  <c r="O116"/>
  <c r="U115"/>
  <c r="O115"/>
  <c r="O114"/>
  <c r="U113"/>
  <c r="O113"/>
  <c r="O112"/>
  <c r="O111"/>
  <c r="O110"/>
  <c r="O109"/>
  <c r="U108"/>
  <c r="O108"/>
  <c r="U107"/>
  <c r="O107"/>
  <c r="O106"/>
  <c r="O105"/>
  <c r="O104"/>
  <c r="U103"/>
  <c r="O103"/>
  <c r="O102"/>
  <c r="U101"/>
  <c r="O101"/>
  <c r="U100"/>
  <c r="O100"/>
  <c r="U99"/>
  <c r="Q99"/>
  <c r="R99" s="1"/>
  <c r="O99"/>
  <c r="O98"/>
  <c r="U97"/>
  <c r="O97"/>
  <c r="U96"/>
  <c r="Q96"/>
  <c r="R96" s="1"/>
  <c r="O96"/>
  <c r="O95"/>
  <c r="O94"/>
  <c r="U93"/>
  <c r="O93"/>
  <c r="V92"/>
  <c r="W92" s="1"/>
  <c r="Y92" s="1"/>
  <c r="O92"/>
  <c r="U91"/>
  <c r="O91"/>
  <c r="U90"/>
  <c r="O90"/>
  <c r="O89"/>
  <c r="U88"/>
  <c r="O88"/>
  <c r="U87"/>
  <c r="O87"/>
  <c r="U86"/>
  <c r="Q86"/>
  <c r="R86" s="1"/>
  <c r="O86"/>
  <c r="O85"/>
  <c r="O84"/>
  <c r="O83"/>
  <c r="U82"/>
  <c r="O82"/>
  <c r="U81"/>
  <c r="O81"/>
  <c r="V80"/>
  <c r="W80" s="1"/>
  <c r="Y80" s="1"/>
  <c r="O80"/>
  <c r="U79"/>
  <c r="O79"/>
  <c r="U78"/>
  <c r="O78"/>
  <c r="U77"/>
  <c r="O77"/>
  <c r="U76"/>
  <c r="O76"/>
  <c r="O75"/>
  <c r="U74"/>
  <c r="O74"/>
  <c r="U73"/>
  <c r="O73"/>
  <c r="U72"/>
  <c r="O72"/>
  <c r="U71"/>
  <c r="O71"/>
  <c r="U70"/>
  <c r="O70"/>
  <c r="W69"/>
  <c r="Y69" s="1"/>
  <c r="V69"/>
  <c r="O69"/>
  <c r="U68"/>
  <c r="O68"/>
  <c r="U67"/>
  <c r="O67"/>
  <c r="U66"/>
  <c r="O66"/>
  <c r="W65"/>
  <c r="Y65" s="1"/>
  <c r="V65"/>
  <c r="U65"/>
  <c r="O65"/>
  <c r="O64"/>
  <c r="U63"/>
  <c r="O63"/>
  <c r="W62"/>
  <c r="Y62" s="1"/>
  <c r="V62"/>
  <c r="U62"/>
  <c r="Q62"/>
  <c r="R62" s="1"/>
  <c r="O62"/>
  <c r="U61"/>
  <c r="Q61"/>
  <c r="R61" s="1"/>
  <c r="O61"/>
  <c r="R60"/>
  <c r="O60"/>
  <c r="U59"/>
  <c r="O59"/>
  <c r="U58"/>
  <c r="O58"/>
  <c r="W57"/>
  <c r="Y57" s="1"/>
  <c r="V57"/>
  <c r="O57"/>
  <c r="R56"/>
  <c r="O56"/>
  <c r="U55"/>
  <c r="O55"/>
  <c r="O54"/>
  <c r="O53"/>
  <c r="U52"/>
  <c r="O52"/>
  <c r="U51"/>
  <c r="O51"/>
  <c r="U50"/>
  <c r="O50"/>
  <c r="O49"/>
  <c r="U48"/>
  <c r="O48"/>
  <c r="W47"/>
  <c r="Y47" s="1"/>
  <c r="V47"/>
  <c r="O47"/>
  <c r="U46"/>
  <c r="O46"/>
  <c r="U45"/>
  <c r="O45"/>
  <c r="U44"/>
  <c r="O44"/>
  <c r="U43"/>
  <c r="Q43"/>
  <c r="R43" s="1"/>
  <c r="O43"/>
  <c r="O42"/>
  <c r="U41"/>
  <c r="O41"/>
  <c r="O40"/>
  <c r="U39"/>
  <c r="O39"/>
  <c r="W38"/>
  <c r="Y38" s="1"/>
  <c r="V38"/>
  <c r="U38"/>
  <c r="Q38"/>
  <c r="R38" s="1"/>
  <c r="O38"/>
  <c r="V37"/>
  <c r="W37" s="1"/>
  <c r="Y37" s="1"/>
  <c r="O37"/>
  <c r="U36"/>
  <c r="O36"/>
  <c r="U35"/>
  <c r="O35"/>
  <c r="U34"/>
  <c r="O34"/>
  <c r="R33"/>
  <c r="O33"/>
  <c r="U32"/>
  <c r="O32"/>
  <c r="U31"/>
  <c r="O31"/>
  <c r="U30"/>
  <c r="Q30"/>
  <c r="R30" s="1"/>
  <c r="O30"/>
  <c r="U29"/>
  <c r="O29"/>
  <c r="U28"/>
  <c r="O28"/>
  <c r="V27"/>
  <c r="W27" s="1"/>
  <c r="Y27" s="1"/>
  <c r="O27"/>
  <c r="U26"/>
  <c r="O26"/>
  <c r="U25"/>
  <c r="O25"/>
  <c r="O24"/>
  <c r="U23"/>
  <c r="O23"/>
  <c r="U22"/>
  <c r="Q22"/>
  <c r="R22" s="1"/>
  <c r="O22"/>
  <c r="O21"/>
  <c r="U20"/>
  <c r="O20"/>
  <c r="O19"/>
  <c r="U18"/>
  <c r="O18"/>
  <c r="U17"/>
  <c r="O17"/>
  <c r="O16"/>
  <c r="U15"/>
  <c r="O15"/>
  <c r="O14"/>
  <c r="U13"/>
  <c r="O13"/>
  <c r="V12"/>
  <c r="W12" s="1"/>
  <c r="Y12" s="1"/>
  <c r="U12"/>
  <c r="O12"/>
  <c r="V11"/>
  <c r="W11" s="1"/>
  <c r="Y11" s="1"/>
  <c r="U11"/>
  <c r="Q11"/>
  <c r="R11" s="1"/>
  <c r="O11"/>
  <c r="O9"/>
  <c r="O8"/>
  <c r="U7"/>
  <c r="O7"/>
  <c r="V6"/>
  <c r="W6" s="1"/>
  <c r="Y6" s="1"/>
  <c r="O6"/>
  <c r="O5"/>
  <c r="O4"/>
  <c r="U3"/>
  <c r="O3"/>
  <c r="U2"/>
  <c r="O2"/>
  <c r="O169" l="1"/>
  <c r="U169"/>
  <c r="Y169"/>
  <c r="V169"/>
  <c r="W169" s="1"/>
</calcChain>
</file>

<file path=xl/comments1.xml><?xml version="1.0" encoding="utf-8"?>
<comments xmlns="http://schemas.openxmlformats.org/spreadsheetml/2006/main">
  <authors>
    <author>Paul Miller</author>
  </authors>
  <commentList>
    <comment ref="Q169" authorId="0">
      <text>
        <r>
          <rPr>
            <b/>
            <sz val="9"/>
            <color indexed="81"/>
            <rFont val="Tahoma"/>
            <family val="2"/>
          </rPr>
          <t>Paul Miller:</t>
        </r>
        <r>
          <rPr>
            <sz val="9"/>
            <color indexed="81"/>
            <rFont val="Tahoma"/>
            <family val="2"/>
          </rPr>
          <t xml:space="preserve">
Some reductions in this column double count &gt;90% reductions at 167 stacks when applied to other 167 stacks at same facility</t>
        </r>
      </text>
    </comment>
  </commentList>
</comments>
</file>

<file path=xl/sharedStrings.xml><?xml version="1.0" encoding="utf-8"?>
<sst xmlns="http://schemas.openxmlformats.org/spreadsheetml/2006/main" count="1374" uniqueCount="617">
  <si>
    <t>ID</t>
  </si>
  <si>
    <t>CEMS Unit</t>
  </si>
  <si>
    <t>Shan VTDEC</t>
  </si>
  <si>
    <t>Field14</t>
  </si>
  <si>
    <t>Plant Name</t>
  </si>
  <si>
    <t>Plant Type</t>
  </si>
  <si>
    <t>State Name</t>
  </si>
  <si>
    <t>State Code</t>
  </si>
  <si>
    <t>Plant ID</t>
  </si>
  <si>
    <t xml:space="preserve">D005935 </t>
  </si>
  <si>
    <t>EDGE MOOR</t>
  </si>
  <si>
    <t>Coal Steam</t>
  </si>
  <si>
    <t>Delaware</t>
  </si>
  <si>
    <t xml:space="preserve">D005941 </t>
  </si>
  <si>
    <t>INDIAN RIVER</t>
  </si>
  <si>
    <t xml:space="preserve">D005942 </t>
  </si>
  <si>
    <t xml:space="preserve">D005943 </t>
  </si>
  <si>
    <t xml:space="preserve">D005944 </t>
  </si>
  <si>
    <t xml:space="preserve">D006021 </t>
  </si>
  <si>
    <t>BRANDON SHORES</t>
  </si>
  <si>
    <t>Maryland</t>
  </si>
  <si>
    <t xml:space="preserve">D006022 </t>
  </si>
  <si>
    <t xml:space="preserve">D007031LR </t>
  </si>
  <si>
    <t>BOWEN</t>
  </si>
  <si>
    <t>Georgia</t>
  </si>
  <si>
    <t xml:space="preserve">D007032LR </t>
  </si>
  <si>
    <t xml:space="preserve">D007033LR </t>
  </si>
  <si>
    <t xml:space="preserve">D007034LR </t>
  </si>
  <si>
    <t xml:space="preserve">D00709C02 </t>
  </si>
  <si>
    <t>HARLLEE BRANCH</t>
  </si>
  <si>
    <t xml:space="preserve">D00861C01 </t>
  </si>
  <si>
    <t>COFFEEN</t>
  </si>
  <si>
    <t>Illinois</t>
  </si>
  <si>
    <t xml:space="preserve">D00983C01 </t>
  </si>
  <si>
    <t>CLIFTY CREEK</t>
  </si>
  <si>
    <t>Indiana</t>
  </si>
  <si>
    <t xml:space="preserve">D00983C02 </t>
  </si>
  <si>
    <t xml:space="preserve">D00988C03 </t>
  </si>
  <si>
    <t>TANNERS CREEK</t>
  </si>
  <si>
    <t xml:space="preserve">D00988U4 </t>
  </si>
  <si>
    <t xml:space="preserve">D0099070 </t>
  </si>
  <si>
    <t>ELMER W STOUT</t>
  </si>
  <si>
    <t>O/G Steam</t>
  </si>
  <si>
    <t xml:space="preserve">D010011 </t>
  </si>
  <si>
    <t>CAYUGA</t>
  </si>
  <si>
    <t xml:space="preserve">D010012 </t>
  </si>
  <si>
    <t xml:space="preserve">D01008C01 </t>
  </si>
  <si>
    <t>R GALLAGHER</t>
  </si>
  <si>
    <t xml:space="preserve">D01008C02 </t>
  </si>
  <si>
    <t xml:space="preserve">D01010C05 </t>
  </si>
  <si>
    <t>WABASH RIVER</t>
  </si>
  <si>
    <t xml:space="preserve">D01353C02 </t>
  </si>
  <si>
    <t>BIG SANDY</t>
  </si>
  <si>
    <t>Kentucky</t>
  </si>
  <si>
    <t xml:space="preserve">D01355C03 </t>
  </si>
  <si>
    <t>E W BROWN</t>
  </si>
  <si>
    <t xml:space="preserve">D01356C02 </t>
  </si>
  <si>
    <t>GHENT</t>
  </si>
  <si>
    <t xml:space="preserve">D013644 </t>
  </si>
  <si>
    <t>MILL CREEK</t>
  </si>
  <si>
    <t xml:space="preserve">D013782 </t>
  </si>
  <si>
    <t>PARADISE</t>
  </si>
  <si>
    <t xml:space="preserve">D013783 </t>
  </si>
  <si>
    <t xml:space="preserve">D01384CS1 </t>
  </si>
  <si>
    <t>COOPER</t>
  </si>
  <si>
    <t xml:space="preserve">D015074 </t>
  </si>
  <si>
    <t>WILLIAM F WYMAN</t>
  </si>
  <si>
    <t>Maine</t>
  </si>
  <si>
    <t xml:space="preserve">D015521 </t>
  </si>
  <si>
    <t>C P CRANE</t>
  </si>
  <si>
    <t xml:space="preserve">D015522 </t>
  </si>
  <si>
    <t xml:space="preserve">D015543 </t>
  </si>
  <si>
    <t>HERBERT A WAGNER</t>
  </si>
  <si>
    <t xml:space="preserve">D01571CE2 </t>
  </si>
  <si>
    <t>CHALK POINT</t>
  </si>
  <si>
    <t xml:space="preserve">D01572C23 </t>
  </si>
  <si>
    <t>DICKERSON</t>
  </si>
  <si>
    <t xml:space="preserve">D015731 </t>
  </si>
  <si>
    <t>MORGANTOWN</t>
  </si>
  <si>
    <t xml:space="preserve">D015732 </t>
  </si>
  <si>
    <t xml:space="preserve">D015991 </t>
  </si>
  <si>
    <t>CANAL</t>
  </si>
  <si>
    <t>Massachusetts</t>
  </si>
  <si>
    <t xml:space="preserve">D015992 </t>
  </si>
  <si>
    <t xml:space="preserve">D016061 </t>
  </si>
  <si>
    <t>MOUNT TOM</t>
  </si>
  <si>
    <t xml:space="preserve">D016138 </t>
  </si>
  <si>
    <t>SOMERSET</t>
  </si>
  <si>
    <t xml:space="preserve">D016191 </t>
  </si>
  <si>
    <t>BRAYTON POINT</t>
  </si>
  <si>
    <t xml:space="preserve">D016192 </t>
  </si>
  <si>
    <t xml:space="preserve">D016193 </t>
  </si>
  <si>
    <t xml:space="preserve">D016261 </t>
  </si>
  <si>
    <t>SALEM HARBOR</t>
  </si>
  <si>
    <t xml:space="preserve">D016263 </t>
  </si>
  <si>
    <t xml:space="preserve">D016264 </t>
  </si>
  <si>
    <t xml:space="preserve">D01702C09 </t>
  </si>
  <si>
    <t>DAN E KARN</t>
  </si>
  <si>
    <t>Michigan</t>
  </si>
  <si>
    <t xml:space="preserve">D01733C12 </t>
  </si>
  <si>
    <t>MONROE</t>
  </si>
  <si>
    <t xml:space="preserve">D01733C34 </t>
  </si>
  <si>
    <t xml:space="preserve">D017437 </t>
  </si>
  <si>
    <t>ST CLAIR</t>
  </si>
  <si>
    <t xml:space="preserve">D017459A </t>
  </si>
  <si>
    <t>TRENTON CHANNEL</t>
  </si>
  <si>
    <t xml:space="preserve">D023641 </t>
  </si>
  <si>
    <t>MERRIMACK</t>
  </si>
  <si>
    <t>New Hampshire</t>
  </si>
  <si>
    <t xml:space="preserve">D023642 </t>
  </si>
  <si>
    <t xml:space="preserve">D023781 </t>
  </si>
  <si>
    <t>B L ENGLAND</t>
  </si>
  <si>
    <t>New Jersey</t>
  </si>
  <si>
    <t xml:space="preserve">D024032 </t>
  </si>
  <si>
    <t>HUDSON</t>
  </si>
  <si>
    <t xml:space="preserve">D024081 </t>
  </si>
  <si>
    <t>MERCER</t>
  </si>
  <si>
    <t xml:space="preserve">D024082 </t>
  </si>
  <si>
    <t xml:space="preserve">D024804 </t>
  </si>
  <si>
    <t>DANSKAMMER</t>
  </si>
  <si>
    <t>New York</t>
  </si>
  <si>
    <t xml:space="preserve">D025163 </t>
  </si>
  <si>
    <t>NORTHPORT</t>
  </si>
  <si>
    <t xml:space="preserve">D02526C03 </t>
  </si>
  <si>
    <t>GOUDEY</t>
  </si>
  <si>
    <t xml:space="preserve">D025276 </t>
  </si>
  <si>
    <t>GREENIDGE</t>
  </si>
  <si>
    <t xml:space="preserve">D02549C01 </t>
  </si>
  <si>
    <t>C R HUNTLEY</t>
  </si>
  <si>
    <t xml:space="preserve">D02549C02 </t>
  </si>
  <si>
    <t xml:space="preserve">D02554C03 </t>
  </si>
  <si>
    <t>DUNKIRK</t>
  </si>
  <si>
    <t xml:space="preserve">D025945 </t>
  </si>
  <si>
    <t>OSWEGO</t>
  </si>
  <si>
    <t xml:space="preserve">D02642CS2 </t>
  </si>
  <si>
    <t>ROCHESTER 7</t>
  </si>
  <si>
    <t xml:space="preserve">D027093 </t>
  </si>
  <si>
    <t>LEE</t>
  </si>
  <si>
    <t>North Carolina</t>
  </si>
  <si>
    <t xml:space="preserve">D027121 </t>
  </si>
  <si>
    <t>ROXBORO</t>
  </si>
  <si>
    <t xml:space="preserve">D027122 </t>
  </si>
  <si>
    <t xml:space="preserve">D02712C03 </t>
  </si>
  <si>
    <t xml:space="preserve">D02712C04 </t>
  </si>
  <si>
    <t xml:space="preserve">D027133 </t>
  </si>
  <si>
    <t>L V SUTTON</t>
  </si>
  <si>
    <t xml:space="preserve">D027215 </t>
  </si>
  <si>
    <t>CLIFFSIDE</t>
  </si>
  <si>
    <t xml:space="preserve">D027273 </t>
  </si>
  <si>
    <t>MARSHALL</t>
  </si>
  <si>
    <t xml:space="preserve">D027274 </t>
  </si>
  <si>
    <t xml:space="preserve">D028281 </t>
  </si>
  <si>
    <t>CARDINAL</t>
  </si>
  <si>
    <t>Ohio</t>
  </si>
  <si>
    <t xml:space="preserve">D028282 </t>
  </si>
  <si>
    <t xml:space="preserve">D028283 </t>
  </si>
  <si>
    <t xml:space="preserve">D028306 </t>
  </si>
  <si>
    <t>WALTER C BECKJORD</t>
  </si>
  <si>
    <t xml:space="preserve">D028327 </t>
  </si>
  <si>
    <t>MIAMI FORT</t>
  </si>
  <si>
    <t xml:space="preserve">D02832C06 </t>
  </si>
  <si>
    <t xml:space="preserve">D0283612 </t>
  </si>
  <si>
    <t>AVON LAKE</t>
  </si>
  <si>
    <t xml:space="preserve">D028375 </t>
  </si>
  <si>
    <t>EASTLAKE</t>
  </si>
  <si>
    <t xml:space="preserve">D028404 </t>
  </si>
  <si>
    <t>CONESVILLE</t>
  </si>
  <si>
    <t xml:space="preserve">D02840C02 </t>
  </si>
  <si>
    <t xml:space="preserve">D028501 </t>
  </si>
  <si>
    <t>J M STUART</t>
  </si>
  <si>
    <t xml:space="preserve">D028502 </t>
  </si>
  <si>
    <t xml:space="preserve">D028503 </t>
  </si>
  <si>
    <t xml:space="preserve">D028504 </t>
  </si>
  <si>
    <t xml:space="preserve">D02864C01 </t>
  </si>
  <si>
    <t>R E BURGER</t>
  </si>
  <si>
    <t xml:space="preserve">D028665 </t>
  </si>
  <si>
    <t>W H SAMMIS</t>
  </si>
  <si>
    <t xml:space="preserve">D028667 </t>
  </si>
  <si>
    <t xml:space="preserve">D02866C01 </t>
  </si>
  <si>
    <t xml:space="preserve">D02866C02 </t>
  </si>
  <si>
    <t xml:space="preserve">D02866M6A </t>
  </si>
  <si>
    <t xml:space="preserve">D028725 </t>
  </si>
  <si>
    <t>MUSKINGUM RIVER</t>
  </si>
  <si>
    <t xml:space="preserve">D02872C04 </t>
  </si>
  <si>
    <t xml:space="preserve">D02876C01 </t>
  </si>
  <si>
    <t>KYGER CREEK</t>
  </si>
  <si>
    <t xml:space="preserve">D031131 </t>
  </si>
  <si>
    <t>PORTLAND</t>
  </si>
  <si>
    <t>Pennsylvania</t>
  </si>
  <si>
    <t xml:space="preserve">D031132 </t>
  </si>
  <si>
    <t xml:space="preserve">D031221 </t>
  </si>
  <si>
    <t>HOMER CITY</t>
  </si>
  <si>
    <t xml:space="preserve">D031222 </t>
  </si>
  <si>
    <t xml:space="preserve">D03131CS1 </t>
  </si>
  <si>
    <t>SHAWVILLE</t>
  </si>
  <si>
    <t xml:space="preserve">D031361 </t>
  </si>
  <si>
    <t>KEYSTONE</t>
  </si>
  <si>
    <t xml:space="preserve">D031362 </t>
  </si>
  <si>
    <t xml:space="preserve">D031403 </t>
  </si>
  <si>
    <t>BRUNNER ISLAND</t>
  </si>
  <si>
    <t xml:space="preserve">D03140C12 </t>
  </si>
  <si>
    <t xml:space="preserve">D03148C12 </t>
  </si>
  <si>
    <t>MARTINS CREEK</t>
  </si>
  <si>
    <t xml:space="preserve">D031491 </t>
  </si>
  <si>
    <t>MONTOUR</t>
  </si>
  <si>
    <t xml:space="preserve">D031492 </t>
  </si>
  <si>
    <t xml:space="preserve">D031782 </t>
  </si>
  <si>
    <t>ARMSTRONG</t>
  </si>
  <si>
    <t xml:space="preserve">D03179C01 </t>
  </si>
  <si>
    <t>HATFIELD'S FERRY</t>
  </si>
  <si>
    <t xml:space="preserve">D03297WT1 </t>
  </si>
  <si>
    <t>WATEREE</t>
  </si>
  <si>
    <t>South Carolina</t>
  </si>
  <si>
    <t xml:space="preserve">D03297WT2 </t>
  </si>
  <si>
    <t xml:space="preserve">D03298WL1 </t>
  </si>
  <si>
    <t>WILLIAMS</t>
  </si>
  <si>
    <t xml:space="preserve">D033193 </t>
  </si>
  <si>
    <t>JEFFERIES</t>
  </si>
  <si>
    <t xml:space="preserve">D033194 </t>
  </si>
  <si>
    <t xml:space="preserve">D03403C34 </t>
  </si>
  <si>
    <t>GALLATIN</t>
  </si>
  <si>
    <t>Tennessee</t>
  </si>
  <si>
    <t xml:space="preserve">D03405C34 </t>
  </si>
  <si>
    <t>JOHN SEVIER</t>
  </si>
  <si>
    <t xml:space="preserve">D03406C10 </t>
  </si>
  <si>
    <t>JOHNSONVILLE</t>
  </si>
  <si>
    <t xml:space="preserve">D03407C15 </t>
  </si>
  <si>
    <t>KINGSTON</t>
  </si>
  <si>
    <t xml:space="preserve">D03407C69 </t>
  </si>
  <si>
    <t xml:space="preserve">D03775C02 </t>
  </si>
  <si>
    <t>CLINCH RIVER</t>
  </si>
  <si>
    <t>Virginia</t>
  </si>
  <si>
    <t xml:space="preserve">D037974 </t>
  </si>
  <si>
    <t>CHESTERFIELD</t>
  </si>
  <si>
    <t xml:space="preserve">D037975 </t>
  </si>
  <si>
    <t xml:space="preserve">D037976 </t>
  </si>
  <si>
    <t xml:space="preserve">D038033 </t>
  </si>
  <si>
    <t>CHESAPEAKE</t>
  </si>
  <si>
    <t xml:space="preserve">D038034 </t>
  </si>
  <si>
    <t xml:space="preserve">D038093 </t>
  </si>
  <si>
    <t>YORKTOWN</t>
  </si>
  <si>
    <t xml:space="preserve">D03809CS0 </t>
  </si>
  <si>
    <t xml:space="preserve">D039353 </t>
  </si>
  <si>
    <t>JOHN E AMOS</t>
  </si>
  <si>
    <t>West Virginia</t>
  </si>
  <si>
    <t xml:space="preserve">D03935C02 </t>
  </si>
  <si>
    <t xml:space="preserve">D03936C02 </t>
  </si>
  <si>
    <t>KANAWHA RIVER</t>
  </si>
  <si>
    <t xml:space="preserve">D0393851 </t>
  </si>
  <si>
    <t>PHILIP SPORN</t>
  </si>
  <si>
    <t xml:space="preserve">D03938C04 </t>
  </si>
  <si>
    <t xml:space="preserve">D039423 </t>
  </si>
  <si>
    <t>ALBRIGHT</t>
  </si>
  <si>
    <t xml:space="preserve">D039431 </t>
  </si>
  <si>
    <t>FORT MARTIN</t>
  </si>
  <si>
    <t xml:space="preserve">D039432 </t>
  </si>
  <si>
    <t xml:space="preserve">D03947C03 </t>
  </si>
  <si>
    <t>KAMMER</t>
  </si>
  <si>
    <t xml:space="preserve">D03948C02 </t>
  </si>
  <si>
    <t>MITCHELL</t>
  </si>
  <si>
    <t xml:space="preserve">D03954CS0 </t>
  </si>
  <si>
    <t>MT STORM</t>
  </si>
  <si>
    <t xml:space="preserve">D060041 </t>
  </si>
  <si>
    <t>PLEASANTS</t>
  </si>
  <si>
    <t xml:space="preserve">D060042 </t>
  </si>
  <si>
    <t xml:space="preserve">D060182 </t>
  </si>
  <si>
    <t>EAST BEND</t>
  </si>
  <si>
    <t xml:space="preserve">D060191 </t>
  </si>
  <si>
    <t>W H ZIMMER</t>
  </si>
  <si>
    <t xml:space="preserve">D060312 </t>
  </si>
  <si>
    <t>KILLEN STATION</t>
  </si>
  <si>
    <t xml:space="preserve">D060411 </t>
  </si>
  <si>
    <t>H L SPURLOCK</t>
  </si>
  <si>
    <t xml:space="preserve">D060412 </t>
  </si>
  <si>
    <t xml:space="preserve">D06113C03 </t>
  </si>
  <si>
    <t>GIBSON</t>
  </si>
  <si>
    <t xml:space="preserve">D06113C04 </t>
  </si>
  <si>
    <t xml:space="preserve">D06166C02 </t>
  </si>
  <si>
    <t>ROCKPORT</t>
  </si>
  <si>
    <t xml:space="preserve">D062491 </t>
  </si>
  <si>
    <t>WINYAH</t>
  </si>
  <si>
    <t xml:space="preserve">D06250C05 </t>
  </si>
  <si>
    <t>MAYO</t>
  </si>
  <si>
    <t xml:space="preserve">D062641 </t>
  </si>
  <si>
    <t>MOUNTAINEER</t>
  </si>
  <si>
    <t xml:space="preserve">D067054 </t>
  </si>
  <si>
    <t>WARRICK</t>
  </si>
  <si>
    <t xml:space="preserve">D06705C02 </t>
  </si>
  <si>
    <t xml:space="preserve">D07253C01 </t>
  </si>
  <si>
    <t/>
  </si>
  <si>
    <t>RICHARD GORSUCH</t>
  </si>
  <si>
    <t xml:space="preserve">D080021 </t>
  </si>
  <si>
    <t>NEWINGTON</t>
  </si>
  <si>
    <t xml:space="preserve">D080061 </t>
  </si>
  <si>
    <t>ROSETON</t>
  </si>
  <si>
    <t xml:space="preserve">D080062 </t>
  </si>
  <si>
    <t xml:space="preserve">D080421 </t>
  </si>
  <si>
    <t>BELEWS CREEK</t>
  </si>
  <si>
    <t xml:space="preserve">D080422 </t>
  </si>
  <si>
    <t xml:space="preserve">D081021 </t>
  </si>
  <si>
    <t>GEN J M GAVIN</t>
  </si>
  <si>
    <t xml:space="preserve">D081022 </t>
  </si>
  <si>
    <t xml:space="preserve">D082261 </t>
  </si>
  <si>
    <t>CHESWICK</t>
  </si>
  <si>
    <t>ORIS ID</t>
  </si>
  <si>
    <t>Average Impact Ranking</t>
  </si>
  <si>
    <t>NOTES:</t>
  </si>
  <si>
    <t>NOTES</t>
  </si>
  <si>
    <t>To retire 6/2014.  May convert to NG in 2015</t>
  </si>
  <si>
    <t>To retire 1/15</t>
  </si>
  <si>
    <t>To retire ~450 MW by 2011; 600 MW by 12/31/14</t>
  </si>
  <si>
    <t>Retired 2010</t>
  </si>
  <si>
    <t>Retired 2011</t>
  </si>
  <si>
    <t>Shut down 2010</t>
  </si>
  <si>
    <t>B L England additional 1800 tons reduced at other stacks (not in 167)</t>
  </si>
  <si>
    <t>Shutdown, to be demolished</t>
  </si>
  <si>
    <t>Retired by 12/15/2010; required to retire by 12/12 in EPA settlement</t>
  </si>
  <si>
    <t>Kanawha no other stacks; To retire by 12/31/14?</t>
  </si>
  <si>
    <t>Kammer no other stacks; To retire by 12/31/14?</t>
  </si>
  <si>
    <t>Crane no other stacks</t>
  </si>
  <si>
    <t>2002 CAMD SO2 TPY stack-level</t>
  </si>
  <si>
    <t>2011 CAMD SO2 TPY stack-level</t>
  </si>
  <si>
    <t>2002 CAMD SO2 TPY facility-level</t>
  </si>
  <si>
    <t>Totals</t>
  </si>
  <si>
    <t>---</t>
  </si>
  <si>
    <t>Clifty Creek no other stacks</t>
  </si>
  <si>
    <t>Wyman additional tons reduced other stacks (not in 167)</t>
  </si>
  <si>
    <t>Monroe no other stacks; additional tons reduced are the tons beyond 90% at other 167 stack</t>
  </si>
  <si>
    <t>St. Clair additional tons reduced at other stacks (not in 167)</t>
  </si>
  <si>
    <t>Trenton Channel additional tons reduced at other stacks (not on 167)</t>
  </si>
  <si>
    <t>Duke plans to close Beckjord by 1/15; Beckjord additional tons reduced at other stacks (not in 167)</t>
  </si>
  <si>
    <t>To retire 4/15; additional tons reduced at other stack (not in 167)</t>
  </si>
  <si>
    <t xml:space="preserve">N/A </t>
  </si>
  <si>
    <t>Muskingum no other stacks.  AEP announced plans to retire units 1-4 by 12/31/14</t>
  </si>
  <si>
    <t>To retire ~450 MW by 2011; 600 MW by 12/31/14; no other stacks; &gt;90% reduction stack 1 applied to stack C04</t>
  </si>
  <si>
    <t>All units on this stack retired by 2011</t>
  </si>
  <si>
    <t>AEP retired in 2005 due to tube corrosion</t>
  </si>
  <si>
    <t>Mothballed to peaking plant 2010</t>
  </si>
  <si>
    <t>Shawville additional tons reduced at other stacks (not in 167); To retire by 4/15</t>
  </si>
  <si>
    <t>Gallatin additional tons reduced at other stacks (not in 167); to be retrofitted, converted to biomass, or retired by 12/31/2017</t>
  </si>
  <si>
    <t>Chesapeake additional tons reduced at other stacks (not in 167) split among 167 stacks; to retire by 2016</t>
  </si>
  <si>
    <t xml:space="preserve">    If a 167 stack reduction &gt;90%, other facility changes not applied to stack.</t>
  </si>
  <si>
    <t>2002 heat input MMBtu stack-level</t>
  </si>
  <si>
    <t>2011 CAMD heat input MMBtu stack-level</t>
  </si>
  <si>
    <t>2002 lb/MMBtu</t>
  </si>
  <si>
    <t>2011 lb/MMBtu</t>
  </si>
  <si>
    <t>Wet scrubber 2011</t>
  </si>
  <si>
    <t>Wet scrubber 2010</t>
  </si>
  <si>
    <t>Wet scrubber 2009</t>
  </si>
  <si>
    <t>n/a</t>
  </si>
  <si>
    <t>Wet scrubber 2008</t>
  </si>
  <si>
    <t>Wet scrubber 2007</t>
  </si>
  <si>
    <t>Wet scrubber 1994 &amp; 2006</t>
  </si>
  <si>
    <t>Wet scrubber 2007 &amp; 2008</t>
  </si>
  <si>
    <t>Wet scrubber 1982</t>
  </si>
  <si>
    <t>Wet scrubber 1983</t>
  </si>
  <si>
    <t>Wet scrubber 2006</t>
  </si>
  <si>
    <t>Dry scrubber 1983</t>
  </si>
  <si>
    <t>Dry scrubber 2008</t>
  </si>
  <si>
    <t>Wet scrubber 2008 &amp; 2010</t>
  </si>
  <si>
    <t>Dry scrubber 2011</t>
  </si>
  <si>
    <t>Dry scrubber 2010</t>
  </si>
  <si>
    <t>Dry scrubber 2006</t>
  </si>
  <si>
    <t>Wet scrubber 2010*</t>
  </si>
  <si>
    <t>Wet scrubber 1991</t>
  </si>
  <si>
    <t>Wet scrubber 1994</t>
  </si>
  <si>
    <t>Wet scrubber 1995</t>
  </si>
  <si>
    <t>PPL retired units in 2007?</t>
  </si>
  <si>
    <t>Wet scrubber 2011*</t>
  </si>
  <si>
    <t>Wet scrubber 2001 &amp; 2002</t>
  </si>
  <si>
    <t>Unit IDs</t>
  </si>
  <si>
    <t>1BLR</t>
  </si>
  <si>
    <t>3BLR</t>
  </si>
  <si>
    <t>4BLR</t>
  </si>
  <si>
    <t>2BLR</t>
  </si>
  <si>
    <t>3&amp;4</t>
  </si>
  <si>
    <t>1,2,3</t>
  </si>
  <si>
    <t>1,2</t>
  </si>
  <si>
    <t>4,5,6</t>
  </si>
  <si>
    <t>U4</t>
  </si>
  <si>
    <t>U1,U2,U3</t>
  </si>
  <si>
    <t>3,4</t>
  </si>
  <si>
    <t>2,3,4,5,6</t>
  </si>
  <si>
    <t>MB1,MB2</t>
  </si>
  <si>
    <t>2,3</t>
  </si>
  <si>
    <t>9A</t>
  </si>
  <si>
    <t>11,12,13</t>
  </si>
  <si>
    <t>67,68</t>
  </si>
  <si>
    <t>63,64,65,66</t>
  </si>
  <si>
    <t>3A,3B</t>
  </si>
  <si>
    <t>4A,4B</t>
  </si>
  <si>
    <t>1A,1B</t>
  </si>
  <si>
    <t>1,2,3,4</t>
  </si>
  <si>
    <t>1,2,3,4,5</t>
  </si>
  <si>
    <t>WAT1</t>
  </si>
  <si>
    <t>WAT2</t>
  </si>
  <si>
    <t>WIL1</t>
  </si>
  <si>
    <t>1 thru 10</t>
  </si>
  <si>
    <t>6,7,8,9</t>
  </si>
  <si>
    <t>11,21,31,41</t>
  </si>
  <si>
    <t>BSU1,BSU2</t>
  </si>
  <si>
    <t>Harllee Branch additional reductions at C01; Non-167 Unit 1 to retire by 2015</t>
  </si>
  <si>
    <t>Yorktown no other stacks; &gt;90% reduction at stack 3 applied to stack CS0; 1 unit may retire, 2nd unit convert to NG by 2015</t>
  </si>
  <si>
    <t>2011 burned primarily NG; 2002 burned primarily RFO - EIA923 (2011), EIA767 (2002)</t>
  </si>
  <si>
    <t>2011 burned primarily NG; 2002 burned primarily RFO - EIA923 (2011), EIA767 (2002); Non-167 Unit 1 to retire 2015 - A Bodnarik 10/4/2012</t>
  </si>
  <si>
    <t>Wet scrubber 1981; updated 2005</t>
  </si>
  <si>
    <t>Burned greater share of NG than RFO in 2011 compared to 2002; EIA767 (2002), EIA923 (2011)</t>
  </si>
  <si>
    <t>Wet scrubbers by mid-2012?</t>
  </si>
  <si>
    <t>State Name (see note 1)</t>
  </si>
  <si>
    <t>1. This list does not include sources in states that do not contribute 2% of visibility impact to MANE-VU Class I areas.</t>
  </si>
  <si>
    <t>The following worksheets provide a "snap shot" picture in time of SO2 emissions in 2011 relative to 2002 at the 167 EGU stacks identifed in the MANE-VU Ask for inside and outside MANE-VU states.</t>
  </si>
  <si>
    <t>The analysis is not a determination of whether a 167 stack achieved the MANE-VU Ask of a 90% or greater reduction in SO2 emissions relative to 2002 (the base year of the MANE-VU contribution analysis).</t>
  </si>
  <si>
    <t>The years compared are the 2002 base line year and 2011, the latest year with complete EGU SO2 emissions data at the time of the analysis.</t>
  </si>
  <si>
    <t>The worksheet tab "TopEGU SO2 only" summarizes the status of the 167 stacks in the context of the specific power plant where it is located (i.e., it does not include possible additional SO2 reductions outside the power plant).</t>
  </si>
  <si>
    <t>Worksheet tab "TopEGU SO2 only" description:</t>
  </si>
  <si>
    <t>First step:</t>
  </si>
  <si>
    <t>Calculate the direct emissions change between 2002 and 2011 occurring directly at a 167 stack.</t>
  </si>
  <si>
    <t>Second step:</t>
  </si>
  <si>
    <t>Additional SO2 reductions from other units at a power plant with a 167 stack can be of two types:  1) all reductions from non-167 stacks, and/or 2) "excess" reductions beyond 90% at another 167 stack at same facility.</t>
  </si>
  <si>
    <t>The additional SO2 reductions from other stacks are subtracted from the 2011 167 stack emissions, and the new reduced total is compared to the 167 stack's 2002 emissions to determine if it achieved the 90% threshold.</t>
  </si>
  <si>
    <t>The additional SO2 reductions from other stacks is in column Q, and the revised % 167 stack reduction taking into account these additional reductions is in column R.</t>
  </si>
  <si>
    <t>The emissions are aggregated across all units at the power plant, and does not distinguish between 167 and non-167 stacks.</t>
  </si>
  <si>
    <t xml:space="preserve">These are not part of the 167 stack analysis, but provide additional context of total power plant SO2 emission changes in 2011 relative to 2002.  </t>
  </si>
  <si>
    <t>Worksheet tab "TopEGU more data" description:</t>
  </si>
  <si>
    <t>This provides some additional power plant information for greater context of SO2 emission changes at each 167 stack.  Data include heat input (MMBtu) and SO2 input emission rates (lb/MMBtu) in 2002 and 2011.</t>
  </si>
  <si>
    <t>This information may inform, for example, whether a reduction in SO2 emissions in 2011 resulted from lower utilization (change in heat input) or from controls or fuel conversion (change in input rate).</t>
  </si>
  <si>
    <t>Column Y provides additional notes on the status of the 167 stack (e.g., announced retirement, control, or fuel conversion plans) obtained from various sources, such as company statements, industry databases, and media articles.</t>
  </si>
  <si>
    <t>The target year for achieving the MANE-VU Ask is 2018, and announced plans for changes at 167 stacks that would affect emissions by 2018 are noted where known.</t>
  </si>
  <si>
    <t>Additional reductions from units not part of a 167 stack, or in excess of 90% at another 167 stack at the same facility, are also evaluated if a 167 stack by itself does not show a 90% or greater reduction in 2011 relative to 2002.</t>
  </si>
  <si>
    <t>SO2 emissions data from 2002 and 2011 are from the EPA Clean Air Markets Division (CAMD) Air Markets Program Data available by query at http://ampd.epa.gov/ampd/QueryToolie.html.</t>
  </si>
  <si>
    <t>The worksheet tab "TopEGU more data" has additional information for each 167 stack that may provide more context for any SO2 changes.</t>
  </si>
  <si>
    <t>Red text indicates lower SO2 emissions in 2011 than in 2002; black text indicates higher emissions.</t>
  </si>
  <si>
    <t>If the calculated SO2 reduction from the first step is less than 90%, a second step is done to determine any additional "credits" from SO2 reductions elsewhere at same facility.</t>
  </si>
  <si>
    <t>If the 167 stack emissions in 2011 are 90% or more lower than in 2002, the analysis ends here and the second step is not taken.</t>
  </si>
  <si>
    <t>NOTES - see also "TopEGU more data" worksheet</t>
  </si>
  <si>
    <t>Description of 167 EGU stacks SO2 emissions status approach:</t>
  </si>
  <si>
    <t>The SO2 reductions attributed to a 167 stack at a power plant shown on this worksheet were calculated in the following two steps.</t>
  </si>
  <si>
    <t>This is a direct comparison of SO2 emissions at a 167 stack that calculates the % difference in SO2 emissions at a 167 stack in 2011 (column N) relative to 2002 (column L).  The % change is in column O.</t>
  </si>
  <si>
    <t>Column S indicates, based on the limited look in this analysis, whether the 167 stack achieved a 90% reduction threshold in 2011.  This is not a determination of whether the stack achieved the MANE-VU Ask (see introductory text above).</t>
  </si>
  <si>
    <t>Wet scrubber 1979; eliminated 15% bypass 2007</t>
  </si>
  <si>
    <t>Wet scrubber 1980; eliminated 15% bypass 2007</t>
  </si>
  <si>
    <t>Unit controls and installed dates from EPA NEEDS v4.10 database, state SIP info, or direct communications from states</t>
  </si>
  <si>
    <t>Not used</t>
  </si>
  <si>
    <t xml:space="preserve">2. Emission changes at non-167 stacks, or reductions beyond 90% at other 167 stacks, at same facility.  Negative values indicate an increase in other non-167 stack emissions. </t>
  </si>
  <si>
    <t>Total 2002 state SO2 TPY from listed 167 stacks</t>
  </si>
  <si>
    <t>90% requested SO2 TPY total reduction based on Ask</t>
  </si>
  <si>
    <t>Statewide SO2 % reduction relative to Ask amount</t>
  </si>
  <si>
    <t>To determine if a 167 stack will meet the MANE-VU Ask by 2018 would include additional factors, such as enforceable permit limits resulting in permanent reductions at the 90% or greater level, or existence of alternative measures.</t>
  </si>
  <si>
    <t>Columns S,T, and U:</t>
  </si>
  <si>
    <t>Statewide SO2 reductions are also summarized between 2002 and 2011 using Acid Rain Program data and compared against the summed 90% reduction amount at a state's EGU stacks on the 167 list.</t>
  </si>
  <si>
    <t>Columns, V, W, X, and Y</t>
  </si>
  <si>
    <t>Rockport no other stacks; to install DSI by 4/16/15, and retrofit, retire, re-power, or refuel by 12/31/25 (1st imot) and 12/31/28 (2nd unit) (modified consent decree)</t>
  </si>
  <si>
    <t>Big Sandy no other stacks; AEP to retrofit, retire, re-power, or refuel Unit 2 by 12/31/15 (modified consent decree)</t>
  </si>
  <si>
    <t>Sutton additional tons reduced at other stacks (not in 167); retiring in 2013 (NC 5-year progress report draft)</t>
  </si>
  <si>
    <t>The columns compare the state-wide EGU SO2 emissions change in 2011 relative to the total requested amount from the MANE-VU Asks for a state's EGU stacks on the 167 list.</t>
  </si>
  <si>
    <t>These columns provide context for state-wide EGU SO2 reductions relative to the amount requested from the MANE-VU Asks occuring in 2011 from the 2002 base year.</t>
  </si>
  <si>
    <t>Muskingum no other stacks; AEP to cease burning coal and retire or refuel by 12/2015 (modified consent decree).</t>
  </si>
  <si>
    <t>Tanners Creek no other stacks; AEP to retire all units by mid-2015, AEP PR 20130917; Plant is under consent decree</t>
  </si>
  <si>
    <r>
      <rPr>
        <strike/>
        <sz val="10"/>
        <rFont val="Arial"/>
        <family val="2"/>
      </rPr>
      <t>1</t>
    </r>
    <r>
      <rPr>
        <sz val="10"/>
        <rFont val="Arial"/>
        <family val="2"/>
      </rPr>
      <t xml:space="preserve"> </t>
    </r>
    <r>
      <rPr>
        <b/>
        <sz val="10"/>
        <rFont val="Arial"/>
        <family val="2"/>
      </rPr>
      <t>[5]</t>
    </r>
    <r>
      <rPr>
        <sz val="10"/>
        <rFont val="Arial"/>
        <family val="2"/>
      </rPr>
      <t xml:space="preserve"> thru 8</t>
    </r>
  </si>
  <si>
    <t>2012 CAMD heat input MMBtu stack-level</t>
  </si>
  <si>
    <t>2003 heat input MMBtu stack-level</t>
  </si>
  <si>
    <t>2004 heat input MMBtu stack-level</t>
  </si>
  <si>
    <t>2005 heat input MMBtu stack-level</t>
  </si>
  <si>
    <t>2006 heat input MMBtu stack-level</t>
  </si>
  <si>
    <t>2007 heat input MMBtu stack-level</t>
  </si>
  <si>
    <t>2008 heat input MMBtu stack-level</t>
  </si>
  <si>
    <t>2009 heat input MMBtu stack-level</t>
  </si>
  <si>
    <t>2010 heat input MMBtu stack-level</t>
  </si>
  <si>
    <t>2000 heat input MMBtu stack-level</t>
  </si>
  <si>
    <t>2001 heat input MMBtu stack-level</t>
  </si>
  <si>
    <t>2012 CAMD SO2 TPY stack-level</t>
  </si>
  <si>
    <t>2000 CAMD SO2 TPY stack-level</t>
  </si>
  <si>
    <t>2001 CAMD SO2 TPY stack-level</t>
  </si>
  <si>
    <t>2003 CAMD SO2 TPY stack-level</t>
  </si>
  <si>
    <t>2004 CAMD SO2 TPY stack-level</t>
  </si>
  <si>
    <t>2005 CAMD SO2 TPY stack-level</t>
  </si>
  <si>
    <t>2006 CAMD SO2 TPY stack-level</t>
  </si>
  <si>
    <t>2007 CAMD SO2 TPY stack-level</t>
  </si>
  <si>
    <t>2008 CAMD SO2 TPY stack-level</t>
  </si>
  <si>
    <t>2009 CAMD SO2 TPY stack-level</t>
  </si>
  <si>
    <t>2010 CAMD SO2 TPY stack-level</t>
  </si>
  <si>
    <t>not used</t>
  </si>
  <si>
    <t>2012 lb/MMBtu</t>
  </si>
  <si>
    <t>2000 lb/MMBtu</t>
  </si>
  <si>
    <t>2001 lb/MMBtu</t>
  </si>
  <si>
    <t>2003 lb/MMBtu</t>
  </si>
  <si>
    <t>2004 lb/MMBtu</t>
  </si>
  <si>
    <t>2005 lb/MMBtu</t>
  </si>
  <si>
    <t>2006 lb/MMBtu</t>
  </si>
  <si>
    <t>2007 lb/MMBtu</t>
  </si>
  <si>
    <t>2008 lb/MMBtu</t>
  </si>
  <si>
    <t>2009 lb/MMBtu</t>
  </si>
  <si>
    <t>2010 lb/MMBtu</t>
  </si>
  <si>
    <t>5-1, 5-2, 6</t>
  </si>
  <si>
    <t>Wet Lime FGD (Began Apr 01, 2009)</t>
  </si>
  <si>
    <t>Wet Lime FGD -2010</t>
  </si>
  <si>
    <t>Wet Lime FGD (Began Oct 01, 2008)</t>
  </si>
  <si>
    <t>Wet Lime FGD -2008</t>
  </si>
  <si>
    <t>% Change 2002/2012 facility-level</t>
  </si>
  <si>
    <t>% Change 2002/2012 stack-level + other on-site reductions (see note 3)</t>
  </si>
  <si>
    <t>% Change 2002/2012 stack-level</t>
  </si>
  <si>
    <t>Wet Limestone (Began Sep 16, 2007)</t>
  </si>
  <si>
    <t>Wet Limestone (Began Nov 18, 2008)</t>
  </si>
  <si>
    <t>Wet Limestone (Began May 09, 2008)</t>
  </si>
  <si>
    <t>Gallagher Unit 1 to retire 2/1/2012 - A Bodnarik 10/4/12 - Unit 2 Dry Sorbent Injection (Began Nov 01, 2010)</t>
  </si>
  <si>
    <t>Gallagher Unit 3 to retire 2/1/2012 - A Bodnarik 10/4/12 - Unit 4 Dry Sorbent Injection (Began Nov 01, 2010)</t>
  </si>
  <si>
    <t>Unit 1- Wet Limestone (Began Oct 01, 2007) Unit 2 - Wet Limestone (Began Apr 01, 2007)</t>
  </si>
  <si>
    <t>Unit 1 Wet Limestone (Began Nov 20, 2009).  Unit 2 Wet Limestone (Began Feb 22, 2010)</t>
  </si>
  <si>
    <t>Wet Lime FGD (Began Dec 20, 2008)</t>
  </si>
  <si>
    <t>Estimated -- Unit 2 stack shared; divided amount by half and added to Unit 1.  Unit 1 Wet Lime FGD (Began Oct 15, 2008). Unit 2 Wet Lime FGD (Began Apr 12, 2008)</t>
  </si>
  <si>
    <t>Units 2 and 3 Wet Limestone (Began Apr 01, 2010)</t>
  </si>
  <si>
    <t>Mill Creek other stacks increased.  Wet Limestone</t>
  </si>
  <si>
    <t>Unit 3 not planned to retire or convert per TVA PR 20131114.  Wet Lime FGD (Began Oct 01, 2006)</t>
  </si>
  <si>
    <t>Paradise additional tons reduced Stack 1 (non-167) and excess tons from Stack 3; TVA announced plans on 20131114 to retire/convert to gas.  Wet Lime FGD (Began Oct 01, 2006)</t>
  </si>
  <si>
    <t>Cooper no other stacks.  Unit 2 Dry Lime FGD (Began May 29, 2012)</t>
  </si>
  <si>
    <t>East Bend no other stacks - Duke Energy says scrubber upgraded in 2005; http://www.duke-energy.com/power-plants/coal-fired/east-bend.asp (accessed 10/16/12).  Wet Lime FGD</t>
  </si>
  <si>
    <t>Wet Limestone (Began May 31, 2009)</t>
  </si>
  <si>
    <t>Wet Lime FGD (Began Nov 21, 2009)</t>
  </si>
  <si>
    <t>2010 Wet Limestone</t>
  </si>
  <si>
    <t>Wet Limestone (Began Dec 21, 2009)</t>
  </si>
  <si>
    <t>To retire in 5/2017.  Units 1, 2 and 3 Wet Limestone (Began Dec 21, 2009).</t>
  </si>
  <si>
    <t>Unit 3 Wet Limestone (Began Nov 01, 2009). Unit 4 Wet Limestone (Began May 04, 2009).</t>
  </si>
  <si>
    <t>BART source.  Dry Lime FGD (Began Nov 01, 2010)</t>
  </si>
  <si>
    <t>Dry Lime FGD (Began Sep 15, 2010)</t>
  </si>
  <si>
    <t>Other stacks at same site shut down; mothballed 3/18/11.  Dry Lime FGD (Began May 29, 2007)</t>
  </si>
  <si>
    <t>2 of 3 stacks shut down?  Unit 13 Dry Lime FGD (Began Nov 06, 2008)</t>
  </si>
  <si>
    <t>Roxboro no other stacks.  Units 3A and 3B Wet Limestone (Began May 05, 2008)</t>
  </si>
  <si>
    <t>Roxboro no other stacks.  Wet Lime FGD (Began Apr 01, 2007)</t>
  </si>
  <si>
    <t>Non-167 Unit 1 retired 10/11 - A Bodnarik 10/4/12.  Wet Lime FGD (Began Oct 04, 2010)</t>
  </si>
  <si>
    <t>Wet Lime FGD (Began Mar 15, 2007)</t>
  </si>
  <si>
    <t>Wet Lime FGD (Began Oct 28, 2006)</t>
  </si>
  <si>
    <t>Mayo no other stacks.  Units 1A and 1B Wet Lime FGD (Began Apr 10, 2009)</t>
  </si>
  <si>
    <t>Wet Limestone (Began Apr 28, 2008)</t>
  </si>
  <si>
    <t>Wet Limestone</t>
  </si>
  <si>
    <t>AEP to retire Unit 3 by 2013  (not in 167).  Wet Limestone (Began Apr 01, 2009)</t>
  </si>
  <si>
    <t>Wet Lime FGD (Began May 15, 2008)</t>
  </si>
  <si>
    <t>Wet Lime FGD (Began Feb 15, 2008)</t>
  </si>
  <si>
    <t>Unit 1 Wet Lime FGD (Began Mar 11, 2010).  Unit 2 Wet Lime FGD (Began Mar 27, 2010).</t>
  </si>
  <si>
    <t>Unit 3 Wet Lime FGD (Began Apr 12, 2010). Unit 4 Wet Lime FGD (Began Feb 10, 2010).</t>
  </si>
  <si>
    <t>Wet Lime FGD 2010</t>
  </si>
  <si>
    <t>2002/2011 CAMD lists combined M6A, M6B.  Wet Lime FGD 2010</t>
  </si>
  <si>
    <t>Wet Lime FGD (Began Apr 01, 2010)</t>
  </si>
  <si>
    <t>Zimmer no other stacks.  Wet Lime FGD&lt;br&gt;Wet Limestone (Retired Mar 31, 2007)</t>
  </si>
  <si>
    <t>Killen no other stacks.  Wet Lime FGD (Began May 24, 2007)</t>
  </si>
  <si>
    <t>Gavin no other stacks.  Wet Lime FGD</t>
  </si>
  <si>
    <t>Brunner Island no other stacks.  Unit 1 Wet Lime FGD (Began Nov 08, 2009).  Unit 2 Wet Lime FGD (Began Oct 27, 2009)</t>
  </si>
  <si>
    <t>Brunner Island no other stacks.  Wet Lime FGD (Began Apr 26, 2009)</t>
  </si>
  <si>
    <t>Keystone no other stacks.  Wet Lime FGD (Began Sep 24, 2009)</t>
  </si>
  <si>
    <t>Keystone no other stacks.  Wet Lime FGD (Began Nov 22, 2009)</t>
  </si>
  <si>
    <t>Montour no other stacks.  Wet Lime FGD (Began Mar 08, 2008)</t>
  </si>
  <si>
    <t>Estimated -- Stack 2 shared; divided amount by half and added to stack 1.  First Energy announced deactivating by 10/9/13.  Unit 1 Wet Limestone (Began Jun 03, 2009).  Unit 2 Wet Limestone (Began Sep 14, 2009)</t>
  </si>
  <si>
    <t>Wateree no other stacks.  Wet Limestone (Began Apr 01, 2010)</t>
  </si>
  <si>
    <t>Wet Limestone (Began Apr 26, 2007)</t>
  </si>
  <si>
    <t>Wet Limestone (Began Apr 25, 2008)</t>
  </si>
  <si>
    <t>Chesterfield additional tons reduced applied to stack 4.  Wet Limestone (Began Apr 01, 2011)</t>
  </si>
  <si>
    <t>Wet Lime FGD (Began Oct 31, 2009)</t>
  </si>
  <si>
    <t>Wet Lime FGD (Began Aug 26, 2009)</t>
  </si>
  <si>
    <t>2007 Wet Limestone</t>
  </si>
  <si>
    <t>Pleasants no other stacks.  Wet Lime FGD</t>
  </si>
  <si>
    <t>Mt Storm additional tons reduced at other stack (not in 167).  Unit 1 Wet Limestone (Began Jan 07, 2002).  Unit 2 Wet Limestone (Began Dec 18, 2001).</t>
  </si>
  <si>
    <t>Unit 1 Wet Limestone.  Unit 2 Wet Limestone (Began Jan 15, 2007).</t>
  </si>
  <si>
    <t>Sprulock &gt;90% reduction at Stack 1 not applied to Stack 2 in 2012.  Wet Lime FGD (Began Oct 01, 2008)</t>
  </si>
  <si>
    <t>Chesterfield additional tons reduced at other stacks (not in 167) and &gt;90% tons from stack 6 applied to this stack (not done for 2012).  Wet Limestone (Began Oct 01, 2011)</t>
  </si>
  <si>
    <t>2013 CAMD SO2 TPY stack-level</t>
  </si>
  <si>
    <t>2013 SO2 additional SO2 changes TPY at facility (see note 2)</t>
  </si>
  <si>
    <t>2013CAMD SO2 TPY facility-level</t>
  </si>
  <si>
    <t>Total CAMD SO2 TPY achieved reduction 2002-2013</t>
  </si>
  <si>
    <t xml:space="preserve"> </t>
  </si>
  <si>
    <t>2013 CAMD heat input MMBtu stack-level</t>
  </si>
  <si>
    <t>% Change 2002-2013 stack-level</t>
  </si>
  <si>
    <t>2013 lb/MMBtu</t>
  </si>
  <si>
    <t>% Change lb/MMBtu 2002-2013</t>
  </si>
  <si>
    <t>Retrofit scrubbers by 12/31/2011 - Dry Lime FGD (Began Nov 01, 2011).  Additional tons reduced from retired stack #2</t>
  </si>
  <si>
    <t>To retire 2013?  Additional tons reduced from retired stacks #2 and #3</t>
  </si>
  <si>
    <t>SNL spreadsheet 6/5/11 listed units 2,3, &amp; 5 as retired in 2009; unit 4 to retire by 2015, but all units reported SO2 emissions in 2011-13; A Bodnarik lists Unit 2 to retire 2014. Additonal tons reductd from non-167  stack #1.</t>
  </si>
  <si>
    <t>Gibson additional reductions at stack04 from excess at stack03.  Unit 3 Wet Limestone (Began Dec 01, 2006)</t>
  </si>
  <si>
    <t>Ghent additional reductions other non-167stacks; additional future sulfur controls to result from 201212 settlement agreement with EPA.  Unit 3 Wet Limestone (Began Apr 01, 2007). Unit 4 Wet Limestone (Began May 27, 2008)</t>
  </si>
  <si>
    <t>Wagner additional tons reduced other stacks (not in 167)</t>
  </si>
  <si>
    <t>To retire in 5/2017 (not done for 2012).  Units 1 and 2 Wet Limestone (Began Dec 21, 2009)</t>
  </si>
  <si>
    <t>Additional tons reduced from non-167 stack #4.  Under consent decree to achieve 12-month rolling average SO2 rate of 0.080 lb/mmBtu beginning 7/1/13; to retire by 5/2017</t>
  </si>
  <si>
    <t>Additonal tons reduced from non-167 stack #4.  Under consent decree to achieve 30-ray rolling SO2 rate of 0.150 lb/mmBtu beginning 12/31/14; to retire 5/2017.  Dry Lime FGD (Began Jun 24, 2008)</t>
  </si>
  <si>
    <t>Additonal tons reduced from non-167 stack #4 resulting in 83% reduction;Under consent decree to achieve 30-ray rolling SO2 rate of 0.150 lb/mmBtu beginning 12/31/14; to retire by 5/2017.  Dry Lime FGD (Began Jul 14, 2008)</t>
  </si>
  <si>
    <t xml:space="preserve">To retire 6/2014.  May convert to NG in 2015. </t>
  </si>
  <si>
    <t>To retire 6/2014.  May convert to NG in 2015.  Additional tons reduced at from non-167 stack #2 plus excess from 167 stack #4</t>
  </si>
  <si>
    <t>Wet Lime FGD (Began Sep 01, 2011)</t>
  </si>
  <si>
    <t>NH required FGD to be installed by 7/1/13 to achieve at least 90% reduction. BART source.  Wet Lime FGD (Began Oct 01, 2011)</t>
  </si>
  <si>
    <t>NH set SO2 emission limit of 0.50 lb/MMBtu by 7/1/13.  BART source.</t>
  </si>
  <si>
    <t>Huntley no other stacks.  &gt;90% reductions at stack C02 applied to stack C01</t>
  </si>
  <si>
    <t>retired? .Cuomo announced on 12/15/13 it will convert to nat gas.</t>
  </si>
  <si>
    <t>Plant retired 9/2012</t>
  </si>
  <si>
    <t>Roxboro no other stacks;   Wet Lime FGD (Began Dec 06, 2008)</t>
  </si>
  <si>
    <t>Roxboro no other stacks;   Units 4A and 4B Wet Limestone (Began Nov 27, 2008)</t>
  </si>
  <si>
    <t>No other stacks.  Wet Limestone (Began Mar 25, 2008)</t>
  </si>
  <si>
    <t>No other stacks.  Wet Limestone (Began Dec 15, 2007).  Combined excess from unit 3 (2012)</t>
  </si>
  <si>
    <t>No other stacks.  *Delayed?  AEP installing scrubber on stack 3 in 2011.  Wet Limestone (2012).  Combined excess from unit 3 (2012)</t>
  </si>
  <si>
    <t>Additional tons from non-167 stack.  Wet Limestone (Began Nov 25, 2007).</t>
  </si>
  <si>
    <t>Duke to shut down unit 6 by 2015; additional tons reduced from other stack (not in 167)</t>
  </si>
  <si>
    <t>2 units shut down 9/12, remaining units to be shutdown/peaking by 2015, may convert to NG;</t>
  </si>
  <si>
    <t>Applied &gt;90% tons from other 167 stacks.  Wet Lime FGD (Began Jan 07, 2008)</t>
  </si>
  <si>
    <t>Applied &gt;90% tons from other 167 stacks.  Wet Lime FGD (Began Apr 30, 2008)</t>
  </si>
  <si>
    <t>No other stacks.  OH haze SIP (March 2011) indicated all units at Kyger Creek would have scrubbers by mid-2012.  Units 3, 4 and 5 Wet Lime FGD (Began Nov 01, 2011).  Units 1 and 2 Wet Lime FGD (Began Feb 01, 2012)</t>
  </si>
  <si>
    <t>Homer City to install controls on 2 unknown stacks by 2014. Homer City little change from addional tons from the 3rd stack (not in 167)</t>
  </si>
  <si>
    <t>Wet Lime FGD (Began May 16, 2008)</t>
  </si>
  <si>
    <t>to retire by 9/12</t>
  </si>
  <si>
    <t>Wet Lime FGD (Began May 31, 2010)</t>
  </si>
  <si>
    <t>Wet Limestone (Began Oct 14, 2009)</t>
  </si>
  <si>
    <t>Santee Cooper announced plans in 10/12 to retire Jefferies at date tbd;</t>
  </si>
  <si>
    <t xml:space="preserve">*May not have installed controls - to retire in 2012; </t>
  </si>
  <si>
    <t>Johnsonville no other major stacks only 4 tons additonal from non-167 stack.</t>
  </si>
  <si>
    <t>All units Wet Lime FGD (Began Nov 27, 2009)</t>
  </si>
  <si>
    <t>Clinch River tons reduced from other stack (not in 167); to convert to NG by 12/31/14</t>
  </si>
  <si>
    <t>Unit 1 Wet Limestone 2011.  Unit 2 Wet Limestone 2010</t>
  </si>
  <si>
    <t>Wet Limestone (Began Mar 08, 2009)</t>
  </si>
  <si>
    <t>To retire by 9/12</t>
  </si>
  <si>
    <t>* May achieve 90% reduction contingent upon announced plans for post-2013 controls, fuel conversion, or retirement prior to 2018 (see following worksheet).</t>
  </si>
  <si>
    <t>3. This is a "snap shot in time" indication of whether a 167 stack had SO2 emissions at least 90% less in 2013 relative to 2002 that also accounts for any additional on-site reductions not at the 167 stack.</t>
  </si>
  <si>
    <t xml:space="preserve">    This is not necessarily an indication of a stack achieving the 90% MANE-VU Ask as the 2013 reductions may or may not be permanent or enforceable.</t>
  </si>
</sst>
</file>

<file path=xl/styles.xml><?xml version="1.0" encoding="utf-8"?>
<styleSheet xmlns="http://schemas.openxmlformats.org/spreadsheetml/2006/main">
  <numFmts count="2">
    <numFmt numFmtId="164" formatCode="0.000"/>
    <numFmt numFmtId="165" formatCode="0.0%"/>
  </numFmts>
  <fonts count="7">
    <font>
      <sz val="10"/>
      <name val="Arial"/>
    </font>
    <font>
      <sz val="10"/>
      <color indexed="8"/>
      <name val="Arial"/>
      <family val="2"/>
    </font>
    <font>
      <sz val="10"/>
      <name val="Arial"/>
      <family val="2"/>
    </font>
    <font>
      <sz val="9"/>
      <color indexed="81"/>
      <name val="Tahoma"/>
      <family val="2"/>
    </font>
    <font>
      <b/>
      <sz val="9"/>
      <color indexed="81"/>
      <name val="Tahoma"/>
      <family val="2"/>
    </font>
    <font>
      <strike/>
      <sz val="10"/>
      <name val="Arial"/>
      <family val="2"/>
    </font>
    <font>
      <b/>
      <sz val="10"/>
      <name val="Arial"/>
      <family val="2"/>
    </font>
  </fonts>
  <fills count="7">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rgb="FFFFFF00"/>
        <bgColor indexed="0"/>
      </patternFill>
    </fill>
    <fill>
      <patternFill patternType="solid">
        <fgColor rgb="FF92D050"/>
        <bgColor indexed="0"/>
      </patternFill>
    </fill>
    <fill>
      <patternFill patternType="solid">
        <fgColor rgb="FF92D050"/>
        <bgColor indexed="64"/>
      </patternFill>
    </fill>
  </fills>
  <borders count="78">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right/>
      <top style="medium">
        <color indexed="64"/>
      </top>
      <bottom/>
      <diagonal/>
    </border>
    <border>
      <left style="thin">
        <color indexed="22"/>
      </left>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right/>
      <top/>
      <bottom style="medium">
        <color indexed="64"/>
      </bottom>
      <diagonal/>
    </border>
    <border>
      <left style="thin">
        <color indexed="22"/>
      </left>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top style="medium">
        <color indexed="64"/>
      </top>
      <bottom style="medium">
        <color indexed="64"/>
      </bottom>
      <diagonal/>
    </border>
    <border>
      <left/>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8"/>
      </left>
      <right style="thin">
        <color indexed="8"/>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8"/>
      </left>
      <right style="thin">
        <color indexed="22"/>
      </right>
      <top style="medium">
        <color indexed="64"/>
      </top>
      <bottom style="thin">
        <color indexed="22"/>
      </bottom>
      <diagonal/>
    </border>
    <border>
      <left style="thin">
        <color indexed="8"/>
      </left>
      <right style="thin">
        <color indexed="22"/>
      </right>
      <top style="thin">
        <color indexed="22"/>
      </top>
      <bottom style="thin">
        <color indexed="22"/>
      </bottom>
      <diagonal/>
    </border>
    <border>
      <left style="thin">
        <color indexed="8"/>
      </left>
      <right style="thin">
        <color indexed="22"/>
      </right>
      <top style="thin">
        <color indexed="22"/>
      </top>
      <bottom style="medium">
        <color indexed="64"/>
      </bottom>
      <diagonal/>
    </border>
    <border>
      <left style="thin">
        <color indexed="8"/>
      </left>
      <right style="thin">
        <color indexed="22"/>
      </right>
      <top style="medium">
        <color indexed="64"/>
      </top>
      <bottom style="medium">
        <color indexed="64"/>
      </bottom>
      <diagonal/>
    </border>
    <border>
      <left style="thin">
        <color indexed="8"/>
      </left>
      <right/>
      <top/>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64"/>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n">
        <color indexed="22"/>
      </bottom>
      <diagonal/>
    </border>
    <border>
      <left/>
      <right/>
      <top style="thin">
        <color indexed="22"/>
      </top>
      <bottom style="thin">
        <color indexed="22"/>
      </bottom>
      <diagonal/>
    </border>
    <border>
      <left/>
      <right/>
      <top style="thin">
        <color indexed="22"/>
      </top>
      <bottom style="medium">
        <color indexed="64"/>
      </bottom>
      <diagonal/>
    </border>
    <border>
      <left/>
      <right/>
      <top style="medium">
        <color indexed="64"/>
      </top>
      <bottom style="thin">
        <color indexed="22"/>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style="medium">
        <color indexed="64"/>
      </top>
      <bottom/>
      <diagonal/>
    </border>
    <border>
      <left style="medium">
        <color indexed="8"/>
      </left>
      <right/>
      <top/>
      <bottom style="medium">
        <color indexed="64"/>
      </bottom>
      <diagonal/>
    </border>
    <border>
      <left style="medium">
        <color indexed="8"/>
      </left>
      <right/>
      <top style="medium">
        <color indexed="64"/>
      </top>
      <bottom style="medium">
        <color indexed="64"/>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style="medium">
        <color indexed="64"/>
      </right>
      <top style="medium">
        <color indexed="64"/>
      </top>
      <bottom style="thin">
        <color indexed="22"/>
      </bottom>
      <diagonal/>
    </border>
    <border>
      <left style="thin">
        <color indexed="8"/>
      </left>
      <right style="thin">
        <color indexed="22"/>
      </right>
      <top style="medium">
        <color indexed="8"/>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medium">
        <color indexed="64"/>
      </bottom>
      <diagonal/>
    </border>
    <border>
      <left/>
      <right style="thin">
        <color indexed="8"/>
      </right>
      <top style="medium">
        <color indexed="64"/>
      </top>
      <bottom/>
      <diagonal/>
    </border>
    <border>
      <left/>
      <right style="thin">
        <color indexed="8"/>
      </right>
      <top style="medium">
        <color indexed="64"/>
      </top>
      <bottom style="medium">
        <color indexed="64"/>
      </bottom>
      <diagonal/>
    </border>
    <border>
      <left/>
      <right style="medium">
        <color indexed="64"/>
      </right>
      <top style="medium">
        <color indexed="8"/>
      </top>
      <bottom/>
      <diagonal/>
    </border>
    <border>
      <left style="thin">
        <color indexed="8"/>
      </left>
      <right style="thin">
        <color indexed="8"/>
      </right>
      <top/>
      <bottom style="medium">
        <color indexed="8"/>
      </bottom>
      <diagonal/>
    </border>
    <border>
      <left/>
      <right/>
      <top/>
      <bottom style="medium">
        <color indexed="8"/>
      </bottom>
      <diagonal/>
    </border>
    <border>
      <left style="thin">
        <color indexed="64"/>
      </left>
      <right/>
      <top style="medium">
        <color indexed="8"/>
      </top>
      <bottom/>
      <diagonal/>
    </border>
    <border>
      <left/>
      <right style="medium">
        <color indexed="8"/>
      </right>
      <top/>
      <bottom style="medium">
        <color indexed="64"/>
      </bottom>
      <diagonal/>
    </border>
    <border>
      <left/>
      <right style="medium">
        <color indexed="8"/>
      </right>
      <top style="medium">
        <color indexed="64"/>
      </top>
      <bottom/>
      <diagonal/>
    </border>
    <border>
      <left/>
      <right style="medium">
        <color indexed="8"/>
      </right>
      <top/>
      <bottom/>
      <diagonal/>
    </border>
  </borders>
  <cellStyleXfs count="2">
    <xf numFmtId="0" fontId="0" fillId="0" borderId="0"/>
    <xf numFmtId="0" fontId="1" fillId="0" borderId="0"/>
  </cellStyleXfs>
  <cellXfs count="208">
    <xf numFmtId="0" fontId="0" fillId="0" borderId="0" xfId="0"/>
    <xf numFmtId="0" fontId="1" fillId="2" borderId="2" xfId="1" applyFont="1" applyFill="1" applyBorder="1" applyAlignment="1">
      <alignment horizontal="center" textRotation="69"/>
    </xf>
    <xf numFmtId="0" fontId="1" fillId="0" borderId="3" xfId="1" applyFont="1" applyFill="1" applyBorder="1" applyAlignment="1">
      <alignment horizontal="right" wrapText="1"/>
    </xf>
    <xf numFmtId="0" fontId="2" fillId="0" borderId="4" xfId="1" applyFont="1" applyFill="1" applyBorder="1" applyAlignment="1">
      <alignment horizontal="right" wrapText="1"/>
    </xf>
    <xf numFmtId="0" fontId="2" fillId="0" borderId="5" xfId="1" applyFont="1" applyFill="1" applyBorder="1" applyAlignment="1">
      <alignment wrapText="1"/>
    </xf>
    <xf numFmtId="0" fontId="2" fillId="0" borderId="5" xfId="1" applyFont="1" applyFill="1" applyBorder="1" applyAlignment="1">
      <alignment horizontal="right" wrapText="1"/>
    </xf>
    <xf numFmtId="0" fontId="2" fillId="0" borderId="6" xfId="1" applyFont="1" applyBorder="1"/>
    <xf numFmtId="0" fontId="2" fillId="0" borderId="6" xfId="1" applyFont="1" applyFill="1" applyBorder="1" applyAlignment="1">
      <alignment horizontal="right" wrapText="1"/>
    </xf>
    <xf numFmtId="0" fontId="2" fillId="0" borderId="7" xfId="1" applyFont="1" applyFill="1" applyBorder="1" applyAlignment="1">
      <alignment wrapText="1"/>
    </xf>
    <xf numFmtId="3" fontId="2" fillId="0" borderId="5" xfId="1" applyNumberFormat="1" applyFont="1" applyFill="1" applyBorder="1" applyAlignment="1">
      <alignment wrapText="1"/>
    </xf>
    <xf numFmtId="2" fontId="2" fillId="0" borderId="6" xfId="1" applyNumberFormat="1" applyFont="1" applyFill="1" applyBorder="1" applyAlignment="1">
      <alignment horizontal="right" wrapText="1"/>
    </xf>
    <xf numFmtId="0" fontId="2" fillId="0" borderId="8" xfId="1" applyFont="1" applyFill="1" applyBorder="1" applyAlignment="1">
      <alignment horizontal="right" wrapText="1"/>
    </xf>
    <xf numFmtId="0" fontId="2" fillId="0" borderId="9" xfId="1" applyFont="1" applyFill="1" applyBorder="1" applyAlignment="1">
      <alignment horizontal="right" wrapText="1"/>
    </xf>
    <xf numFmtId="0" fontId="2" fillId="0" borderId="1" xfId="1" applyFont="1" applyFill="1" applyBorder="1" applyAlignment="1">
      <alignment wrapText="1"/>
    </xf>
    <xf numFmtId="0" fontId="2" fillId="0" borderId="1" xfId="1" applyFont="1" applyFill="1" applyBorder="1" applyAlignment="1">
      <alignment horizontal="right" wrapText="1"/>
    </xf>
    <xf numFmtId="0" fontId="2" fillId="0" borderId="0" xfId="1" applyFont="1" applyBorder="1"/>
    <xf numFmtId="0" fontId="2" fillId="0" borderId="0" xfId="1" applyFont="1" applyFill="1" applyBorder="1" applyAlignment="1">
      <alignment horizontal="right" wrapText="1"/>
    </xf>
    <xf numFmtId="0" fontId="2" fillId="0" borderId="3" xfId="1" applyFont="1" applyFill="1" applyBorder="1" applyAlignment="1">
      <alignment wrapText="1"/>
    </xf>
    <xf numFmtId="3" fontId="2" fillId="0" borderId="1" xfId="1" applyNumberFormat="1" applyFont="1" applyFill="1" applyBorder="1" applyAlignment="1">
      <alignment wrapText="1"/>
    </xf>
    <xf numFmtId="2" fontId="2" fillId="0" borderId="0" xfId="1" applyNumberFormat="1" applyFont="1" applyFill="1" applyBorder="1" applyAlignment="1">
      <alignment horizontal="right" wrapText="1"/>
    </xf>
    <xf numFmtId="0" fontId="2" fillId="0" borderId="10" xfId="1" applyFont="1" applyFill="1" applyBorder="1" applyAlignment="1">
      <alignment horizontal="right" wrapText="1"/>
    </xf>
    <xf numFmtId="0" fontId="2" fillId="0" borderId="1" xfId="1" applyFont="1" applyBorder="1"/>
    <xf numFmtId="0" fontId="2" fillId="0" borderId="11" xfId="1" applyFont="1" applyFill="1" applyBorder="1" applyAlignment="1">
      <alignment horizontal="right" wrapText="1"/>
    </xf>
    <xf numFmtId="0" fontId="2" fillId="0" borderId="12" xfId="1" applyFont="1" applyFill="1" applyBorder="1" applyAlignment="1">
      <alignment wrapText="1"/>
    </xf>
    <xf numFmtId="0" fontId="2" fillId="0" borderId="12" xfId="1" applyFont="1" applyFill="1" applyBorder="1" applyAlignment="1">
      <alignment horizontal="right" wrapText="1"/>
    </xf>
    <xf numFmtId="0" fontId="2" fillId="0" borderId="13" xfId="1" applyFont="1" applyBorder="1"/>
    <xf numFmtId="0" fontId="2" fillId="0" borderId="12" xfId="1" applyFont="1" applyBorder="1"/>
    <xf numFmtId="0" fontId="2" fillId="0" borderId="14" xfId="1" applyFont="1" applyFill="1" applyBorder="1" applyAlignment="1">
      <alignment wrapText="1"/>
    </xf>
    <xf numFmtId="3" fontId="2" fillId="0" borderId="12" xfId="1" applyNumberFormat="1" applyFont="1" applyFill="1" applyBorder="1" applyAlignment="1">
      <alignment wrapText="1"/>
    </xf>
    <xf numFmtId="2" fontId="2" fillId="0" borderId="13" xfId="1" applyNumberFormat="1" applyFont="1" applyFill="1" applyBorder="1" applyAlignment="1">
      <alignment horizontal="right" wrapText="1"/>
    </xf>
    <xf numFmtId="0" fontId="2" fillId="0" borderId="15" xfId="1" applyFont="1" applyFill="1" applyBorder="1" applyAlignment="1">
      <alignment horizontal="right" wrapText="1"/>
    </xf>
    <xf numFmtId="0" fontId="2" fillId="0" borderId="16" xfId="1" applyFont="1" applyFill="1" applyBorder="1" applyAlignment="1">
      <alignment horizontal="right" wrapText="1"/>
    </xf>
    <xf numFmtId="0" fontId="2" fillId="0" borderId="17" xfId="1" applyFont="1" applyFill="1" applyBorder="1" applyAlignment="1">
      <alignment wrapText="1"/>
    </xf>
    <xf numFmtId="0" fontId="2" fillId="0" borderId="17" xfId="1" applyFont="1" applyFill="1" applyBorder="1" applyAlignment="1">
      <alignment horizontal="right" wrapText="1"/>
    </xf>
    <xf numFmtId="0" fontId="2" fillId="0" borderId="17" xfId="1" applyFont="1" applyFill="1" applyBorder="1"/>
    <xf numFmtId="0" fontId="2" fillId="0" borderId="18" xfId="1" applyFont="1" applyFill="1" applyBorder="1" applyAlignment="1">
      <alignment wrapText="1"/>
    </xf>
    <xf numFmtId="3" fontId="2" fillId="0" borderId="17" xfId="1" applyNumberFormat="1" applyFont="1" applyFill="1" applyBorder="1" applyAlignment="1">
      <alignment wrapText="1"/>
    </xf>
    <xf numFmtId="2" fontId="2" fillId="0" borderId="19" xfId="1" applyNumberFormat="1" applyFont="1" applyFill="1" applyBorder="1" applyAlignment="1">
      <alignment horizontal="right" wrapText="1"/>
    </xf>
    <xf numFmtId="0" fontId="2" fillId="0" borderId="20" xfId="1" applyFont="1" applyFill="1" applyBorder="1" applyAlignment="1">
      <alignment horizontal="right" wrapText="1"/>
    </xf>
    <xf numFmtId="0" fontId="2" fillId="0" borderId="21" xfId="0" applyFont="1" applyBorder="1"/>
    <xf numFmtId="0" fontId="2" fillId="0" borderId="13" xfId="0" applyFont="1" applyBorder="1"/>
    <xf numFmtId="0" fontId="2" fillId="0" borderId="19" xfId="1" applyFont="1" applyBorder="1"/>
    <xf numFmtId="0" fontId="2" fillId="0" borderId="17" xfId="1" applyFont="1" applyBorder="1"/>
    <xf numFmtId="0" fontId="2" fillId="0" borderId="13" xfId="1" applyFont="1" applyFill="1" applyBorder="1" applyAlignment="1">
      <alignment horizontal="right" wrapText="1"/>
    </xf>
    <xf numFmtId="0" fontId="2" fillId="0" borderId="6" xfId="1" applyFont="1" applyFill="1" applyBorder="1"/>
    <xf numFmtId="0" fontId="2" fillId="0" borderId="5" xfId="1" applyFont="1" applyFill="1" applyBorder="1"/>
    <xf numFmtId="0" fontId="2" fillId="0" borderId="0" xfId="1" applyFont="1" applyFill="1" applyBorder="1"/>
    <xf numFmtId="0" fontId="2" fillId="0" borderId="13" xfId="1" applyFont="1" applyFill="1" applyBorder="1"/>
    <xf numFmtId="0" fontId="2" fillId="0" borderId="5" xfId="1" applyFont="1" applyBorder="1"/>
    <xf numFmtId="0" fontId="2" fillId="0" borderId="14" xfId="1" applyFont="1" applyFill="1" applyBorder="1" applyAlignment="1">
      <alignment horizontal="right" wrapText="1"/>
    </xf>
    <xf numFmtId="0" fontId="2" fillId="0" borderId="7" xfId="1" applyFont="1" applyFill="1" applyBorder="1" applyAlignment="1">
      <alignment horizontal="right" wrapText="1"/>
    </xf>
    <xf numFmtId="0" fontId="2" fillId="0" borderId="3" xfId="1" applyFont="1" applyFill="1" applyBorder="1" applyAlignment="1">
      <alignment horizontal="right" wrapText="1"/>
    </xf>
    <xf numFmtId="0" fontId="2" fillId="0" borderId="0" xfId="0" applyFont="1"/>
    <xf numFmtId="9" fontId="2" fillId="0" borderId="0" xfId="1" applyNumberFormat="1" applyFont="1" applyFill="1" applyBorder="1" applyAlignment="1">
      <alignment horizontal="right" wrapText="1"/>
    </xf>
    <xf numFmtId="9" fontId="2" fillId="0" borderId="13" xfId="1" applyNumberFormat="1" applyFont="1" applyFill="1" applyBorder="1" applyAlignment="1">
      <alignment horizontal="right" wrapText="1"/>
    </xf>
    <xf numFmtId="9" fontId="2" fillId="0" borderId="6" xfId="1" applyNumberFormat="1" applyFont="1" applyFill="1" applyBorder="1" applyAlignment="1">
      <alignment horizontal="right" wrapText="1"/>
    </xf>
    <xf numFmtId="3" fontId="2" fillId="0" borderId="0" xfId="1" applyNumberFormat="1" applyFont="1" applyFill="1" applyBorder="1" applyAlignment="1">
      <alignment horizontal="right" wrapText="1"/>
    </xf>
    <xf numFmtId="3" fontId="2" fillId="0" borderId="13" xfId="1" applyNumberFormat="1" applyFont="1" applyFill="1" applyBorder="1" applyAlignment="1">
      <alignment horizontal="right" wrapText="1"/>
    </xf>
    <xf numFmtId="3" fontId="2" fillId="0" borderId="6" xfId="1" applyNumberFormat="1" applyFont="1" applyFill="1" applyBorder="1" applyAlignment="1">
      <alignment horizontal="right" wrapText="1"/>
    </xf>
    <xf numFmtId="3" fontId="0" fillId="0" borderId="0" xfId="0" applyNumberFormat="1"/>
    <xf numFmtId="3" fontId="0" fillId="0" borderId="0" xfId="0" applyNumberFormat="1" applyFill="1"/>
    <xf numFmtId="9" fontId="2" fillId="0" borderId="23" xfId="1" applyNumberFormat="1" applyFont="1" applyFill="1" applyBorder="1" applyAlignment="1">
      <alignment horizontal="right" wrapText="1"/>
    </xf>
    <xf numFmtId="9" fontId="2" fillId="0" borderId="24" xfId="1" applyNumberFormat="1" applyFont="1" applyFill="1" applyBorder="1" applyAlignment="1">
      <alignment horizontal="right" wrapText="1"/>
    </xf>
    <xf numFmtId="9" fontId="2" fillId="0" borderId="25" xfId="1" applyNumberFormat="1" applyFont="1" applyFill="1" applyBorder="1" applyAlignment="1">
      <alignment horizontal="right" wrapText="1"/>
    </xf>
    <xf numFmtId="3" fontId="2" fillId="0" borderId="26" xfId="1" quotePrefix="1" applyNumberFormat="1" applyFont="1" applyFill="1" applyBorder="1" applyAlignment="1">
      <alignment horizontal="right" wrapText="1"/>
    </xf>
    <xf numFmtId="3" fontId="2" fillId="0" borderId="27" xfId="1" quotePrefix="1" applyNumberFormat="1" applyFont="1" applyFill="1" applyBorder="1" applyAlignment="1">
      <alignment horizontal="right" wrapText="1"/>
    </xf>
    <xf numFmtId="3" fontId="2" fillId="0" borderId="26" xfId="1" applyNumberFormat="1" applyFont="1" applyFill="1" applyBorder="1" applyAlignment="1">
      <alignment horizontal="right" wrapText="1"/>
    </xf>
    <xf numFmtId="3" fontId="2" fillId="0" borderId="27" xfId="1" applyNumberFormat="1" applyFont="1" applyFill="1" applyBorder="1" applyAlignment="1">
      <alignment horizontal="right" wrapText="1"/>
    </xf>
    <xf numFmtId="3" fontId="2" fillId="0" borderId="21" xfId="1" applyNumberFormat="1" applyFont="1" applyFill="1" applyBorder="1" applyAlignment="1">
      <alignment horizontal="right" wrapText="1"/>
    </xf>
    <xf numFmtId="3" fontId="2" fillId="0" borderId="0" xfId="0" applyNumberFormat="1" applyFont="1" applyAlignment="1">
      <alignment horizontal="right"/>
    </xf>
    <xf numFmtId="3" fontId="0" fillId="0" borderId="33" xfId="0" applyNumberFormat="1" applyFill="1" applyBorder="1"/>
    <xf numFmtId="0" fontId="0" fillId="0" borderId="33" xfId="0" applyBorder="1"/>
    <xf numFmtId="0" fontId="2" fillId="0" borderId="34" xfId="1" applyFont="1" applyFill="1" applyBorder="1" applyAlignment="1">
      <alignment wrapText="1"/>
    </xf>
    <xf numFmtId="0" fontId="2" fillId="0" borderId="34" xfId="1" applyFont="1" applyFill="1" applyBorder="1" applyAlignment="1">
      <alignment horizontal="right" wrapText="1"/>
    </xf>
    <xf numFmtId="0" fontId="2" fillId="0" borderId="35" xfId="1" applyFont="1" applyFill="1" applyBorder="1" applyAlignment="1">
      <alignment wrapText="1"/>
    </xf>
    <xf numFmtId="0" fontId="2" fillId="0" borderId="36" xfId="1" applyFont="1" applyFill="1" applyBorder="1" applyAlignment="1">
      <alignment horizontal="right" wrapText="1"/>
    </xf>
    <xf numFmtId="0" fontId="2" fillId="0" borderId="37" xfId="1" applyFont="1" applyFill="1" applyBorder="1" applyAlignment="1">
      <alignment horizontal="right" wrapText="1"/>
    </xf>
    <xf numFmtId="3" fontId="2" fillId="0" borderId="34" xfId="1" applyNumberFormat="1" applyFont="1" applyFill="1" applyBorder="1" applyAlignment="1">
      <alignment wrapText="1"/>
    </xf>
    <xf numFmtId="0" fontId="1" fillId="2" borderId="38" xfId="1" applyFont="1" applyFill="1" applyBorder="1" applyAlignment="1">
      <alignment horizontal="center" textRotation="90"/>
    </xf>
    <xf numFmtId="164" fontId="2" fillId="0" borderId="42" xfId="1" applyNumberFormat="1" applyFont="1" applyFill="1" applyBorder="1" applyAlignment="1">
      <alignment horizontal="right" wrapText="1"/>
    </xf>
    <xf numFmtId="164" fontId="2" fillId="0" borderId="0" xfId="1" applyNumberFormat="1" applyFont="1" applyFill="1" applyBorder="1" applyAlignment="1">
      <alignment horizontal="right" wrapText="1"/>
    </xf>
    <xf numFmtId="164" fontId="2" fillId="0" borderId="43" xfId="1" applyNumberFormat="1" applyFont="1" applyFill="1" applyBorder="1" applyAlignment="1">
      <alignment horizontal="right" wrapText="1"/>
    </xf>
    <xf numFmtId="164" fontId="2" fillId="0" borderId="6" xfId="1" applyNumberFormat="1" applyFont="1" applyFill="1" applyBorder="1" applyAlignment="1">
      <alignment horizontal="right" wrapText="1"/>
    </xf>
    <xf numFmtId="164" fontId="2" fillId="0" borderId="44" xfId="1" applyNumberFormat="1" applyFont="1" applyFill="1" applyBorder="1" applyAlignment="1">
      <alignment horizontal="right" wrapText="1"/>
    </xf>
    <xf numFmtId="164" fontId="2" fillId="0" borderId="13" xfId="1" applyNumberFormat="1" applyFont="1" applyFill="1" applyBorder="1" applyAlignment="1">
      <alignment horizontal="right" wrapText="1"/>
    </xf>
    <xf numFmtId="164" fontId="2" fillId="0" borderId="45" xfId="1" applyNumberFormat="1" applyFont="1" applyFill="1" applyBorder="1" applyAlignment="1">
      <alignment horizontal="right" wrapText="1"/>
    </xf>
    <xf numFmtId="164" fontId="2" fillId="0" borderId="19" xfId="1" applyNumberFormat="1" applyFont="1" applyFill="1" applyBorder="1" applyAlignment="1">
      <alignment horizontal="right" wrapText="1"/>
    </xf>
    <xf numFmtId="164" fontId="0" fillId="0" borderId="42" xfId="0" applyNumberFormat="1" applyBorder="1"/>
    <xf numFmtId="164" fontId="0" fillId="0" borderId="0" xfId="0" applyNumberFormat="1" applyBorder="1"/>
    <xf numFmtId="9" fontId="2" fillId="0" borderId="0" xfId="0" applyNumberFormat="1" applyFont="1"/>
    <xf numFmtId="9" fontId="2" fillId="0" borderId="46" xfId="1" applyNumberFormat="1" applyFont="1" applyFill="1" applyBorder="1" applyAlignment="1">
      <alignment horizontal="left" wrapText="1"/>
    </xf>
    <xf numFmtId="9" fontId="2" fillId="0" borderId="47" xfId="1" applyNumberFormat="1" applyFont="1" applyFill="1" applyBorder="1" applyAlignment="1">
      <alignment horizontal="left" wrapText="1"/>
    </xf>
    <xf numFmtId="9" fontId="2" fillId="0" borderId="48" xfId="1" applyNumberFormat="1" applyFont="1" applyFill="1" applyBorder="1" applyAlignment="1">
      <alignment horizontal="right" wrapText="1"/>
    </xf>
    <xf numFmtId="9" fontId="2" fillId="0" borderId="19" xfId="1" applyNumberFormat="1" applyFont="1" applyFill="1" applyBorder="1" applyAlignment="1">
      <alignment horizontal="right" wrapText="1"/>
    </xf>
    <xf numFmtId="3" fontId="2" fillId="0" borderId="0" xfId="0" applyNumberFormat="1" applyFont="1" applyFill="1"/>
    <xf numFmtId="3" fontId="2" fillId="0" borderId="0" xfId="0" applyNumberFormat="1" applyFont="1"/>
    <xf numFmtId="9" fontId="2" fillId="0" borderId="49" xfId="1" applyNumberFormat="1" applyFont="1" applyFill="1" applyBorder="1" applyAlignment="1">
      <alignment horizontal="left" wrapText="1"/>
    </xf>
    <xf numFmtId="9" fontId="2" fillId="0" borderId="50" xfId="1" applyNumberFormat="1" applyFont="1" applyFill="1" applyBorder="1" applyAlignment="1">
      <alignment horizontal="left" wrapText="1"/>
    </xf>
    <xf numFmtId="0" fontId="2" fillId="0" borderId="51" xfId="1" applyFont="1" applyFill="1" applyBorder="1" applyAlignment="1">
      <alignment horizontal="right" wrapText="1"/>
    </xf>
    <xf numFmtId="0" fontId="2" fillId="0" borderId="52" xfId="1" applyFont="1" applyFill="1" applyBorder="1" applyAlignment="1">
      <alignment horizontal="right" wrapText="1"/>
    </xf>
    <xf numFmtId="0" fontId="2" fillId="0" borderId="53" xfId="1" applyFont="1" applyFill="1" applyBorder="1" applyAlignment="1">
      <alignment horizontal="right" wrapText="1"/>
    </xf>
    <xf numFmtId="0" fontId="2" fillId="0" borderId="54" xfId="1" applyFont="1" applyFill="1" applyBorder="1" applyAlignment="1">
      <alignment horizontal="right" wrapText="1"/>
    </xf>
    <xf numFmtId="0" fontId="2" fillId="0" borderId="19" xfId="1" applyFont="1" applyFill="1" applyBorder="1" applyAlignment="1">
      <alignment horizontal="right" wrapText="1"/>
    </xf>
    <xf numFmtId="0" fontId="0" fillId="0" borderId="0" xfId="0" applyAlignment="1">
      <alignment horizontal="right"/>
    </xf>
    <xf numFmtId="16" fontId="2" fillId="0" borderId="52" xfId="1" applyNumberFormat="1" applyFont="1" applyFill="1" applyBorder="1" applyAlignment="1">
      <alignment horizontal="right" wrapText="1"/>
    </xf>
    <xf numFmtId="0" fontId="2" fillId="0" borderId="52" xfId="1" quotePrefix="1" applyFont="1" applyFill="1" applyBorder="1" applyAlignment="1">
      <alignment horizontal="right" wrapText="1"/>
    </xf>
    <xf numFmtId="3" fontId="2" fillId="0" borderId="55" xfId="1" applyNumberFormat="1" applyFont="1" applyFill="1" applyBorder="1" applyAlignment="1">
      <alignment horizontal="right" wrapText="1"/>
    </xf>
    <xf numFmtId="3" fontId="2" fillId="0" borderId="57" xfId="1" applyNumberFormat="1" applyFont="1" applyFill="1" applyBorder="1" applyAlignment="1">
      <alignment horizontal="right" wrapText="1"/>
    </xf>
    <xf numFmtId="3" fontId="2" fillId="0" borderId="58" xfId="1" applyNumberFormat="1" applyFont="1" applyFill="1" applyBorder="1" applyAlignment="1">
      <alignment horizontal="right" wrapText="1"/>
    </xf>
    <xf numFmtId="3" fontId="2" fillId="0" borderId="59" xfId="1" applyNumberFormat="1" applyFont="1" applyFill="1" applyBorder="1" applyAlignment="1">
      <alignment horizontal="right" wrapText="1"/>
    </xf>
    <xf numFmtId="3" fontId="2" fillId="0" borderId="60" xfId="1" applyNumberFormat="1" applyFont="1" applyFill="1" applyBorder="1" applyAlignment="1">
      <alignment horizontal="right" wrapText="1"/>
    </xf>
    <xf numFmtId="0" fontId="0" fillId="0" borderId="0" xfId="0" applyFill="1"/>
    <xf numFmtId="0" fontId="2" fillId="0" borderId="61" xfId="1" applyFont="1" applyFill="1" applyBorder="1" applyAlignment="1">
      <alignment horizontal="right" wrapText="1"/>
    </xf>
    <xf numFmtId="0" fontId="2" fillId="0" borderId="62" xfId="1" applyFont="1" applyFill="1" applyBorder="1" applyAlignment="1">
      <alignment horizontal="right" wrapText="1"/>
    </xf>
    <xf numFmtId="0" fontId="2" fillId="0" borderId="63" xfId="1" applyFont="1" applyFill="1" applyBorder="1" applyAlignment="1">
      <alignment horizontal="right" wrapText="1"/>
    </xf>
    <xf numFmtId="0" fontId="2" fillId="0" borderId="64" xfId="1" applyFont="1" applyFill="1" applyBorder="1" applyAlignment="1">
      <alignment horizontal="right" wrapText="1"/>
    </xf>
    <xf numFmtId="0" fontId="2" fillId="0" borderId="48" xfId="1" applyFont="1" applyFill="1" applyBorder="1" applyAlignment="1">
      <alignment horizontal="right" wrapText="1"/>
    </xf>
    <xf numFmtId="9" fontId="2" fillId="0" borderId="66" xfId="1" applyNumberFormat="1" applyFont="1" applyFill="1" applyBorder="1" applyAlignment="1">
      <alignment horizontal="right" wrapText="1"/>
    </xf>
    <xf numFmtId="9" fontId="2" fillId="0" borderId="67" xfId="1" applyNumberFormat="1" applyFont="1" applyFill="1" applyBorder="1" applyAlignment="1">
      <alignment horizontal="right" wrapText="1"/>
    </xf>
    <xf numFmtId="9" fontId="2" fillId="0" borderId="68" xfId="1" applyNumberFormat="1" applyFont="1" applyFill="1" applyBorder="1" applyAlignment="1">
      <alignment horizontal="right" wrapText="1"/>
    </xf>
    <xf numFmtId="9" fontId="2" fillId="0" borderId="69" xfId="1" applyNumberFormat="1" applyFont="1" applyFill="1" applyBorder="1" applyAlignment="1">
      <alignment horizontal="right" wrapText="1"/>
    </xf>
    <xf numFmtId="9" fontId="2" fillId="0" borderId="70" xfId="1" applyNumberFormat="1" applyFont="1" applyFill="1" applyBorder="1" applyAlignment="1">
      <alignment horizontal="right" wrapText="1"/>
    </xf>
    <xf numFmtId="3" fontId="2" fillId="0" borderId="0" xfId="0" applyNumberFormat="1" applyFont="1" applyAlignment="1"/>
    <xf numFmtId="0" fontId="0" fillId="0" borderId="24" xfId="0" applyBorder="1"/>
    <xf numFmtId="0" fontId="2" fillId="0" borderId="23" xfId="0" applyFont="1" applyBorder="1"/>
    <xf numFmtId="0" fontId="0" fillId="0" borderId="23" xfId="0" applyBorder="1"/>
    <xf numFmtId="3" fontId="0" fillId="0" borderId="23" xfId="0" applyNumberFormat="1" applyBorder="1"/>
    <xf numFmtId="0" fontId="0" fillId="0" borderId="25" xfId="0" applyBorder="1"/>
    <xf numFmtId="165" fontId="2" fillId="0" borderId="0" xfId="0" applyNumberFormat="1" applyFont="1" applyAlignment="1"/>
    <xf numFmtId="165" fontId="2" fillId="0" borderId="24" xfId="1" applyNumberFormat="1" applyFont="1" applyFill="1" applyBorder="1" applyAlignment="1">
      <alignment horizontal="right" wrapText="1"/>
    </xf>
    <xf numFmtId="165" fontId="2" fillId="0" borderId="23" xfId="1" applyNumberFormat="1" applyFont="1" applyFill="1" applyBorder="1" applyAlignment="1">
      <alignment horizontal="right" wrapText="1"/>
    </xf>
    <xf numFmtId="165" fontId="2" fillId="0" borderId="25" xfId="1" applyNumberFormat="1" applyFont="1" applyFill="1" applyBorder="1" applyAlignment="1">
      <alignment horizontal="right" wrapText="1"/>
    </xf>
    <xf numFmtId="9" fontId="2" fillId="0" borderId="71" xfId="1" applyNumberFormat="1" applyFont="1" applyFill="1" applyBorder="1" applyAlignment="1">
      <alignment horizontal="right" wrapText="1"/>
    </xf>
    <xf numFmtId="9" fontId="2" fillId="2" borderId="22" xfId="1" applyNumberFormat="1" applyFont="1" applyFill="1" applyBorder="1" applyAlignment="1">
      <alignment horizontal="center" textRotation="90" wrapText="1"/>
    </xf>
    <xf numFmtId="16" fontId="2" fillId="3" borderId="52" xfId="1" quotePrefix="1" applyNumberFormat="1" applyFont="1" applyFill="1" applyBorder="1" applyAlignment="1">
      <alignment horizontal="right" wrapText="1"/>
    </xf>
    <xf numFmtId="0" fontId="1" fillId="2" borderId="38" xfId="1" applyFont="1" applyFill="1" applyBorder="1" applyAlignment="1">
      <alignment horizontal="center" textRotation="90" wrapText="1"/>
    </xf>
    <xf numFmtId="3" fontId="1" fillId="2" borderId="38" xfId="1" applyNumberFormat="1" applyFont="1" applyFill="1" applyBorder="1" applyAlignment="1">
      <alignment horizontal="center" textRotation="90" wrapText="1"/>
    </xf>
    <xf numFmtId="9" fontId="2" fillId="2" borderId="38" xfId="1" applyNumberFormat="1" applyFont="1" applyFill="1" applyBorder="1" applyAlignment="1">
      <alignment horizontal="center" textRotation="90" wrapText="1"/>
    </xf>
    <xf numFmtId="0" fontId="2" fillId="2" borderId="38" xfId="1" applyFont="1" applyFill="1" applyBorder="1" applyAlignment="1">
      <alignment horizontal="center" textRotation="90" wrapText="1"/>
    </xf>
    <xf numFmtId="3" fontId="2" fillId="2" borderId="72" xfId="1" applyNumberFormat="1" applyFont="1" applyFill="1" applyBorder="1" applyAlignment="1">
      <alignment horizontal="center" textRotation="90" wrapText="1"/>
    </xf>
    <xf numFmtId="9" fontId="2" fillId="2" borderId="41" xfId="1" applyNumberFormat="1" applyFont="1" applyFill="1" applyBorder="1" applyAlignment="1">
      <alignment horizontal="center" textRotation="90" wrapText="1"/>
    </xf>
    <xf numFmtId="3" fontId="2" fillId="2" borderId="22" xfId="1" applyNumberFormat="1" applyFont="1" applyFill="1" applyBorder="1" applyAlignment="1">
      <alignment horizontal="center" textRotation="90" wrapText="1"/>
    </xf>
    <xf numFmtId="165" fontId="2" fillId="2" borderId="22" xfId="1" applyNumberFormat="1" applyFont="1" applyFill="1" applyBorder="1" applyAlignment="1">
      <alignment horizontal="center" textRotation="90" wrapText="1"/>
    </xf>
    <xf numFmtId="0" fontId="1" fillId="2" borderId="22" xfId="1" applyFont="1" applyFill="1" applyBorder="1" applyAlignment="1">
      <alignment horizontal="center" textRotation="90" wrapText="1"/>
    </xf>
    <xf numFmtId="0" fontId="1" fillId="2" borderId="39" xfId="1" applyFont="1" applyFill="1" applyBorder="1" applyAlignment="1">
      <alignment horizontal="center" textRotation="90" wrapText="1"/>
    </xf>
    <xf numFmtId="3" fontId="2" fillId="2" borderId="38" xfId="1" applyNumberFormat="1" applyFont="1" applyFill="1" applyBorder="1" applyAlignment="1">
      <alignment horizontal="center" textRotation="90" wrapText="1"/>
    </xf>
    <xf numFmtId="164" fontId="1" fillId="2" borderId="40" xfId="1" applyNumberFormat="1" applyFont="1" applyFill="1" applyBorder="1" applyAlignment="1">
      <alignment horizontal="center" textRotation="90" wrapText="1"/>
    </xf>
    <xf numFmtId="164" fontId="1" fillId="2" borderId="41" xfId="1" applyNumberFormat="1" applyFont="1" applyFill="1" applyBorder="1" applyAlignment="1">
      <alignment horizontal="center" textRotation="90" wrapText="1"/>
    </xf>
    <xf numFmtId="9" fontId="2" fillId="2" borderId="73" xfId="1" applyNumberFormat="1" applyFont="1" applyFill="1" applyBorder="1" applyAlignment="1">
      <alignment horizontal="center" textRotation="90" wrapText="1"/>
    </xf>
    <xf numFmtId="164" fontId="2" fillId="0" borderId="74" xfId="1" applyNumberFormat="1" applyFont="1" applyFill="1" applyBorder="1" applyAlignment="1">
      <alignment horizontal="right" wrapText="1"/>
    </xf>
    <xf numFmtId="164" fontId="2" fillId="0" borderId="56" xfId="1" applyNumberFormat="1" applyFont="1" applyFill="1" applyBorder="1" applyAlignment="1">
      <alignment horizontal="right" wrapText="1"/>
    </xf>
    <xf numFmtId="164" fontId="6" fillId="0" borderId="56" xfId="1" applyNumberFormat="1" applyFont="1" applyFill="1" applyBorder="1" applyAlignment="1">
      <alignment horizontal="right" wrapText="1"/>
    </xf>
    <xf numFmtId="164" fontId="6" fillId="0" borderId="0" xfId="1" applyNumberFormat="1" applyFont="1" applyFill="1" applyBorder="1" applyAlignment="1">
      <alignment horizontal="right" wrapText="1"/>
    </xf>
    <xf numFmtId="164" fontId="6" fillId="0" borderId="6" xfId="1" applyNumberFormat="1" applyFont="1" applyFill="1" applyBorder="1" applyAlignment="1">
      <alignment horizontal="right" wrapText="1"/>
    </xf>
    <xf numFmtId="164" fontId="6" fillId="0" borderId="13" xfId="1" applyNumberFormat="1" applyFont="1" applyFill="1" applyBorder="1" applyAlignment="1">
      <alignment horizontal="right" wrapText="1"/>
    </xf>
    <xf numFmtId="164" fontId="6" fillId="0" borderId="19" xfId="1" applyNumberFormat="1" applyFont="1" applyFill="1" applyBorder="1" applyAlignment="1">
      <alignment horizontal="right" wrapText="1"/>
    </xf>
    <xf numFmtId="0" fontId="2" fillId="0" borderId="0" xfId="0" quotePrefix="1" applyFont="1" applyAlignment="1">
      <alignment horizontal="left"/>
    </xf>
    <xf numFmtId="0" fontId="0" fillId="0" borderId="0" xfId="0" applyAlignment="1">
      <alignment horizontal="left"/>
    </xf>
    <xf numFmtId="0" fontId="2" fillId="0" borderId="0" xfId="0" applyFont="1" applyAlignment="1">
      <alignment horizontal="left"/>
    </xf>
    <xf numFmtId="3" fontId="2" fillId="4" borderId="72" xfId="1" applyNumberFormat="1" applyFont="1" applyFill="1" applyBorder="1" applyAlignment="1">
      <alignment horizontal="center" textRotation="90" wrapText="1"/>
    </xf>
    <xf numFmtId="0" fontId="2" fillId="3" borderId="52" xfId="1" applyFont="1" applyFill="1" applyBorder="1" applyAlignment="1">
      <alignment horizontal="right" wrapText="1"/>
    </xf>
    <xf numFmtId="3" fontId="2" fillId="0" borderId="0" xfId="1" applyNumberFormat="1" applyFont="1" applyFill="1" applyBorder="1" applyAlignment="1">
      <alignment horizontal="center" wrapText="1"/>
    </xf>
    <xf numFmtId="3" fontId="2" fillId="0" borderId="34" xfId="1" applyNumberFormat="1" applyFont="1" applyFill="1" applyBorder="1" applyAlignment="1">
      <alignment horizontal="center" wrapText="1"/>
    </xf>
    <xf numFmtId="3" fontId="2" fillId="0" borderId="1" xfId="1" applyNumberFormat="1" applyFont="1" applyFill="1" applyBorder="1" applyAlignment="1">
      <alignment horizontal="center" wrapText="1"/>
    </xf>
    <xf numFmtId="3" fontId="2" fillId="0" borderId="13" xfId="1" applyNumberFormat="1" applyFont="1" applyFill="1" applyBorder="1" applyAlignment="1">
      <alignment horizontal="center" wrapText="1"/>
    </xf>
    <xf numFmtId="3" fontId="2" fillId="0" borderId="12" xfId="1" applyNumberFormat="1" applyFont="1" applyFill="1" applyBorder="1" applyAlignment="1">
      <alignment horizontal="center" wrapText="1"/>
    </xf>
    <xf numFmtId="3" fontId="2" fillId="0" borderId="6" xfId="1" applyNumberFormat="1" applyFont="1" applyFill="1" applyBorder="1" applyAlignment="1">
      <alignment horizontal="center" wrapText="1"/>
    </xf>
    <xf numFmtId="3" fontId="2" fillId="0" borderId="5" xfId="1" applyNumberFormat="1" applyFont="1" applyFill="1" applyBorder="1" applyAlignment="1">
      <alignment horizontal="center" wrapText="1"/>
    </xf>
    <xf numFmtId="3" fontId="2" fillId="0" borderId="19" xfId="1" applyNumberFormat="1" applyFont="1" applyFill="1" applyBorder="1" applyAlignment="1">
      <alignment horizontal="center" wrapText="1"/>
    </xf>
    <xf numFmtId="3" fontId="2" fillId="0" borderId="17" xfId="1" applyNumberFormat="1" applyFont="1" applyFill="1" applyBorder="1" applyAlignment="1">
      <alignment horizontal="center" wrapText="1"/>
    </xf>
    <xf numFmtId="3" fontId="2" fillId="0" borderId="56" xfId="1" applyNumberFormat="1" applyFont="1" applyFill="1" applyBorder="1" applyAlignment="1">
      <alignment horizontal="center" wrapText="1"/>
    </xf>
    <xf numFmtId="3" fontId="2" fillId="0" borderId="65" xfId="1" applyNumberFormat="1" applyFont="1" applyFill="1" applyBorder="1" applyAlignment="1">
      <alignment horizontal="center" wrapText="1"/>
    </xf>
    <xf numFmtId="2" fontId="2" fillId="0" borderId="56" xfId="1" applyNumberFormat="1" applyFont="1" applyFill="1" applyBorder="1" applyAlignment="1">
      <alignment horizontal="center" wrapText="1"/>
    </xf>
    <xf numFmtId="3" fontId="2" fillId="0" borderId="30" xfId="1" applyNumberFormat="1" applyFont="1" applyFill="1" applyBorder="1" applyAlignment="1">
      <alignment horizontal="center" wrapText="1"/>
    </xf>
    <xf numFmtId="2" fontId="2" fillId="0" borderId="0" xfId="1" applyNumberFormat="1" applyFont="1" applyFill="1" applyBorder="1" applyAlignment="1">
      <alignment horizontal="center" wrapText="1"/>
    </xf>
    <xf numFmtId="3" fontId="2" fillId="0" borderId="31" xfId="1" applyNumberFormat="1" applyFont="1" applyFill="1" applyBorder="1" applyAlignment="1">
      <alignment horizontal="center" wrapText="1"/>
    </xf>
    <xf numFmtId="2" fontId="2" fillId="0" borderId="13" xfId="1" applyNumberFormat="1" applyFont="1" applyFill="1" applyBorder="1" applyAlignment="1">
      <alignment horizontal="center" wrapText="1"/>
    </xf>
    <xf numFmtId="3" fontId="2" fillId="0" borderId="29" xfId="1" applyNumberFormat="1" applyFont="1" applyFill="1" applyBorder="1" applyAlignment="1">
      <alignment horizontal="center" wrapText="1"/>
    </xf>
    <xf numFmtId="2" fontId="2" fillId="0" borderId="6" xfId="1" applyNumberFormat="1" applyFont="1" applyFill="1" applyBorder="1" applyAlignment="1">
      <alignment horizontal="center" wrapText="1"/>
    </xf>
    <xf numFmtId="3" fontId="2" fillId="0" borderId="32" xfId="1" applyNumberFormat="1" applyFont="1" applyFill="1" applyBorder="1" applyAlignment="1">
      <alignment horizontal="center" wrapText="1"/>
    </xf>
    <xf numFmtId="2" fontId="2" fillId="0" borderId="19" xfId="1" applyNumberFormat="1" applyFont="1" applyFill="1" applyBorder="1" applyAlignment="1">
      <alignment horizontal="center" wrapText="1"/>
    </xf>
    <xf numFmtId="0" fontId="2" fillId="3" borderId="0" xfId="0" applyFont="1" applyFill="1"/>
    <xf numFmtId="0" fontId="0" fillId="3" borderId="0" xfId="0" applyFill="1"/>
    <xf numFmtId="3" fontId="2" fillId="4" borderId="22" xfId="1" applyNumberFormat="1" applyFont="1" applyFill="1" applyBorder="1" applyAlignment="1">
      <alignment horizontal="center" textRotation="90" wrapText="1"/>
    </xf>
    <xf numFmtId="0" fontId="2" fillId="3" borderId="0" xfId="0" applyFont="1" applyFill="1" applyAlignment="1">
      <alignment horizontal="center"/>
    </xf>
    <xf numFmtId="0" fontId="2" fillId="3" borderId="0" xfId="0" applyFont="1" applyFill="1" applyAlignment="1">
      <alignment horizontal="left"/>
    </xf>
    <xf numFmtId="1" fontId="2" fillId="0" borderId="0" xfId="0" applyNumberFormat="1" applyFont="1"/>
    <xf numFmtId="9" fontId="2" fillId="0" borderId="76" xfId="1" applyNumberFormat="1" applyFont="1" applyFill="1" applyBorder="1" applyAlignment="1">
      <alignment horizontal="right" wrapText="1"/>
    </xf>
    <xf numFmtId="3" fontId="1" fillId="5" borderId="38" xfId="1" applyNumberFormat="1" applyFont="1" applyFill="1" applyBorder="1" applyAlignment="1">
      <alignment horizontal="center" textRotation="90" wrapText="1"/>
    </xf>
    <xf numFmtId="3" fontId="2" fillId="6" borderId="0" xfId="1" applyNumberFormat="1" applyFont="1" applyFill="1" applyBorder="1" applyAlignment="1">
      <alignment horizontal="right" wrapText="1"/>
    </xf>
    <xf numFmtId="3" fontId="2" fillId="6" borderId="56" xfId="1" applyNumberFormat="1" applyFont="1" applyFill="1" applyBorder="1" applyAlignment="1">
      <alignment horizontal="right" wrapText="1"/>
    </xf>
    <xf numFmtId="3" fontId="2" fillId="6" borderId="13" xfId="1" applyNumberFormat="1" applyFont="1" applyFill="1" applyBorder="1" applyAlignment="1">
      <alignment horizontal="right" wrapText="1"/>
    </xf>
    <xf numFmtId="3" fontId="2" fillId="6" borderId="6" xfId="1" applyNumberFormat="1" applyFont="1" applyFill="1" applyBorder="1" applyAlignment="1">
      <alignment horizontal="right" wrapText="1"/>
    </xf>
    <xf numFmtId="3" fontId="2" fillId="6" borderId="19" xfId="1" applyNumberFormat="1" applyFont="1" applyFill="1" applyBorder="1" applyAlignment="1">
      <alignment horizontal="right" wrapText="1"/>
    </xf>
    <xf numFmtId="3" fontId="2" fillId="6" borderId="27" xfId="1" applyNumberFormat="1" applyFont="1" applyFill="1" applyBorder="1" applyAlignment="1">
      <alignment horizontal="right" wrapText="1"/>
    </xf>
    <xf numFmtId="9" fontId="2" fillId="6" borderId="77" xfId="1" applyNumberFormat="1" applyFont="1" applyFill="1" applyBorder="1" applyAlignment="1">
      <alignment horizontal="right" wrapText="1"/>
    </xf>
    <xf numFmtId="3" fontId="2" fillId="6" borderId="21" xfId="1" applyNumberFormat="1" applyFont="1" applyFill="1" applyBorder="1" applyAlignment="1">
      <alignment horizontal="right" wrapText="1"/>
    </xf>
    <xf numFmtId="9" fontId="2" fillId="6" borderId="13" xfId="1" applyNumberFormat="1" applyFont="1" applyFill="1" applyBorder="1" applyAlignment="1">
      <alignment horizontal="right" wrapText="1"/>
    </xf>
    <xf numFmtId="9" fontId="2" fillId="6" borderId="0" xfId="1" applyNumberFormat="1" applyFont="1" applyFill="1" applyBorder="1" applyAlignment="1">
      <alignment horizontal="right" wrapText="1"/>
    </xf>
    <xf numFmtId="3" fontId="2" fillId="6" borderId="28" xfId="1" applyNumberFormat="1" applyFont="1" applyFill="1" applyBorder="1" applyAlignment="1">
      <alignment horizontal="right" wrapText="1"/>
    </xf>
    <xf numFmtId="9" fontId="2" fillId="6" borderId="19" xfId="1" applyNumberFormat="1" applyFont="1" applyFill="1" applyBorder="1" applyAlignment="1">
      <alignment horizontal="right" wrapText="1"/>
    </xf>
    <xf numFmtId="9" fontId="2" fillId="0" borderId="75" xfId="1" applyNumberFormat="1" applyFont="1" applyFill="1" applyBorder="1" applyAlignment="1">
      <alignment horizontal="right" wrapText="1"/>
    </xf>
    <xf numFmtId="3" fontId="2" fillId="6" borderId="26" xfId="1" applyNumberFormat="1" applyFont="1" applyFill="1" applyBorder="1" applyAlignment="1">
      <alignment horizontal="right" wrapText="1"/>
    </xf>
    <xf numFmtId="9" fontId="2" fillId="6" borderId="6" xfId="1" applyNumberFormat="1" applyFont="1" applyFill="1" applyBorder="1" applyAlignment="1">
      <alignment horizontal="right" wrapText="1"/>
    </xf>
    <xf numFmtId="3" fontId="2" fillId="6" borderId="27" xfId="1" quotePrefix="1" applyNumberFormat="1" applyFont="1" applyFill="1" applyBorder="1" applyAlignment="1">
      <alignment horizontal="right" wrapText="1"/>
    </xf>
    <xf numFmtId="3" fontId="2" fillId="6" borderId="21" xfId="1" quotePrefix="1" applyNumberFormat="1" applyFont="1" applyFill="1" applyBorder="1" applyAlignment="1">
      <alignment horizontal="right" wrapText="1"/>
    </xf>
    <xf numFmtId="3" fontId="2" fillId="6" borderId="26" xfId="1" quotePrefix="1" applyNumberFormat="1" applyFont="1" applyFill="1" applyBorder="1" applyAlignment="1">
      <alignment horizontal="right" wrapText="1"/>
    </xf>
    <xf numFmtId="0" fontId="2" fillId="0" borderId="23" xfId="0" applyFont="1" applyFill="1" applyBorder="1"/>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43"/>
  <sheetViews>
    <sheetView workbookViewId="0"/>
  </sheetViews>
  <sheetFormatPr defaultRowHeight="12.75"/>
  <sheetData>
    <row r="1" spans="1:1">
      <c r="A1" t="s">
        <v>435</v>
      </c>
    </row>
    <row r="3" spans="1:1">
      <c r="A3" t="s">
        <v>410</v>
      </c>
    </row>
    <row r="4" spans="1:1">
      <c r="A4" t="s">
        <v>411</v>
      </c>
    </row>
    <row r="5" spans="1:1">
      <c r="A5" t="s">
        <v>447</v>
      </c>
    </row>
    <row r="6" spans="1:1">
      <c r="A6" t="s">
        <v>412</v>
      </c>
    </row>
    <row r="7" spans="1:1">
      <c r="A7" t="s">
        <v>427</v>
      </c>
    </row>
    <row r="8" spans="1:1">
      <c r="A8" t="s">
        <v>428</v>
      </c>
    </row>
    <row r="9" spans="1:1">
      <c r="A9" t="s">
        <v>449</v>
      </c>
    </row>
    <row r="11" spans="1:1">
      <c r="A11" t="s">
        <v>429</v>
      </c>
    </row>
    <row r="13" spans="1:1">
      <c r="A13" t="s">
        <v>413</v>
      </c>
    </row>
    <row r="14" spans="1:1">
      <c r="A14" t="s">
        <v>430</v>
      </c>
    </row>
    <row r="16" spans="1:1">
      <c r="A16" t="s">
        <v>414</v>
      </c>
    </row>
    <row r="17" spans="1:1">
      <c r="A17" t="s">
        <v>436</v>
      </c>
    </row>
    <row r="19" spans="1:1">
      <c r="A19" t="s">
        <v>415</v>
      </c>
    </row>
    <row r="20" spans="1:1">
      <c r="A20" t="s">
        <v>416</v>
      </c>
    </row>
    <row r="21" spans="1:1">
      <c r="A21" t="s">
        <v>437</v>
      </c>
    </row>
    <row r="22" spans="1:1">
      <c r="A22" t="s">
        <v>431</v>
      </c>
    </row>
    <row r="23" spans="1:1">
      <c r="A23" t="s">
        <v>433</v>
      </c>
    </row>
    <row r="25" spans="1:1">
      <c r="A25" t="s">
        <v>417</v>
      </c>
    </row>
    <row r="26" spans="1:1">
      <c r="A26" t="s">
        <v>432</v>
      </c>
    </row>
    <row r="27" spans="1:1">
      <c r="A27" t="s">
        <v>418</v>
      </c>
    </row>
    <row r="28" spans="1:1">
      <c r="A28" t="s">
        <v>419</v>
      </c>
    </row>
    <row r="29" spans="1:1">
      <c r="A29" t="s">
        <v>420</v>
      </c>
    </row>
    <row r="30" spans="1:1">
      <c r="A30" t="s">
        <v>438</v>
      </c>
    </row>
    <row r="32" spans="1:1">
      <c r="A32" t="s">
        <v>448</v>
      </c>
    </row>
    <row r="33" spans="1:1">
      <c r="A33" t="s">
        <v>422</v>
      </c>
    </row>
    <row r="34" spans="1:1">
      <c r="A34" t="s">
        <v>421</v>
      </c>
    </row>
    <row r="36" spans="1:1">
      <c r="A36" t="s">
        <v>450</v>
      </c>
    </row>
    <row r="37" spans="1:1">
      <c r="A37" t="s">
        <v>455</v>
      </c>
    </row>
    <row r="38" spans="1:1">
      <c r="A38" t="s">
        <v>454</v>
      </c>
    </row>
    <row r="40" spans="1:1">
      <c r="A40" t="s">
        <v>423</v>
      </c>
    </row>
    <row r="41" spans="1:1">
      <c r="A41" t="s">
        <v>424</v>
      </c>
    </row>
    <row r="42" spans="1:1">
      <c r="A42" t="s">
        <v>425</v>
      </c>
    </row>
    <row r="43" spans="1:1">
      <c r="A43" t="s">
        <v>426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Z178"/>
  <sheetViews>
    <sheetView tabSelected="1" workbookViewId="0">
      <pane xSplit="1" ySplit="1" topLeftCell="B2" activePane="bottomRight" state="frozen"/>
      <selection pane="topRight" activeCell="D1" sqref="D1"/>
      <selection pane="bottomLeft" activeCell="A2" sqref="A2"/>
      <selection pane="bottomRight" activeCell="F1" sqref="F1"/>
    </sheetView>
  </sheetViews>
  <sheetFormatPr defaultRowHeight="12.75"/>
  <cols>
    <col min="1" max="1" width="5.140625" hidden="1" customWidth="1"/>
    <col min="2" max="2" width="14.42578125" customWidth="1"/>
    <col min="3" max="3" width="3.7109375" customWidth="1"/>
    <col min="4" max="4" width="4.85546875" hidden="1" customWidth="1"/>
    <col min="5" max="5" width="9.140625" hidden="1" customWidth="1"/>
    <col min="6" max="6" width="7" customWidth="1"/>
    <col min="7" max="7" width="4.7109375" hidden="1" customWidth="1"/>
    <col min="8" max="8" width="24.42578125" customWidth="1"/>
    <col min="9" max="9" width="10.85546875" customWidth="1"/>
    <col min="10" max="10" width="10.5703125" hidden="1" customWidth="1"/>
    <col min="11" max="11" width="15.85546875" customWidth="1"/>
    <col min="12" max="12" width="9.140625" customWidth="1"/>
    <col min="13" max="13" width="6.5703125" hidden="1" customWidth="1"/>
    <col min="14" max="14" width="7.5703125" style="59" bestFit="1" customWidth="1"/>
    <col min="15" max="15" width="7" style="89" customWidth="1"/>
    <col min="16" max="16" width="7.5703125" style="52" hidden="1" customWidth="1"/>
    <col min="17" max="17" width="7.5703125" style="95" customWidth="1"/>
    <col min="18" max="18" width="10.5703125" style="89" bestFit="1" customWidth="1"/>
    <col min="19" max="19" width="10.7109375" style="95" customWidth="1"/>
    <col min="20" max="20" width="10.5703125" style="95" customWidth="1"/>
    <col min="21" max="21" width="7.5703125" style="89" customWidth="1"/>
    <col min="22" max="24" width="9.42578125" style="122" customWidth="1"/>
    <col min="25" max="25" width="9.42578125" style="128" customWidth="1"/>
  </cols>
  <sheetData>
    <row r="1" spans="1:26" ht="116.25" customHeight="1" thickBot="1">
      <c r="A1" s="1" t="s">
        <v>0</v>
      </c>
      <c r="B1" s="78" t="s">
        <v>408</v>
      </c>
      <c r="C1" s="135" t="s">
        <v>7</v>
      </c>
      <c r="D1" s="135" t="s">
        <v>2</v>
      </c>
      <c r="E1" s="135" t="s">
        <v>3</v>
      </c>
      <c r="F1" s="135" t="s">
        <v>304</v>
      </c>
      <c r="G1" s="135"/>
      <c r="H1" s="135" t="s">
        <v>4</v>
      </c>
      <c r="I1" s="135" t="s">
        <v>5</v>
      </c>
      <c r="J1" s="135" t="s">
        <v>8</v>
      </c>
      <c r="K1" s="135" t="s">
        <v>1</v>
      </c>
      <c r="L1" s="135" t="s">
        <v>320</v>
      </c>
      <c r="M1" s="135" t="s">
        <v>305</v>
      </c>
      <c r="N1" s="188" t="s">
        <v>563</v>
      </c>
      <c r="O1" s="137" t="s">
        <v>500</v>
      </c>
      <c r="P1" s="138" t="s">
        <v>442</v>
      </c>
      <c r="Q1" s="159" t="s">
        <v>564</v>
      </c>
      <c r="R1" s="137" t="s">
        <v>499</v>
      </c>
      <c r="S1" s="139" t="s">
        <v>322</v>
      </c>
      <c r="T1" s="159" t="s">
        <v>565</v>
      </c>
      <c r="U1" s="140" t="s">
        <v>498</v>
      </c>
      <c r="V1" s="141" t="s">
        <v>444</v>
      </c>
      <c r="W1" s="141" t="s">
        <v>445</v>
      </c>
      <c r="X1" s="183" t="s">
        <v>566</v>
      </c>
      <c r="Y1" s="142" t="s">
        <v>446</v>
      </c>
      <c r="Z1" s="143" t="s">
        <v>434</v>
      </c>
    </row>
    <row r="2" spans="1:26">
      <c r="A2" s="2">
        <v>9</v>
      </c>
      <c r="B2" s="72" t="s">
        <v>12</v>
      </c>
      <c r="C2" s="73">
        <v>10</v>
      </c>
      <c r="D2" s="15"/>
      <c r="E2" s="16">
        <v>1.9099999999998545</v>
      </c>
      <c r="F2" s="75">
        <v>593</v>
      </c>
      <c r="G2" s="72">
        <v>1</v>
      </c>
      <c r="H2" s="72" t="s">
        <v>10</v>
      </c>
      <c r="I2" s="72" t="s">
        <v>42</v>
      </c>
      <c r="J2" s="73">
        <v>3148</v>
      </c>
      <c r="K2" s="72" t="s">
        <v>9</v>
      </c>
      <c r="L2" s="77">
        <v>2132.4749999999999</v>
      </c>
      <c r="M2" s="19">
        <v>72</v>
      </c>
      <c r="N2" s="189">
        <v>20.527999999999999</v>
      </c>
      <c r="O2" s="53">
        <f>-(L2-N2)/L2</f>
        <v>-0.9903736268889437</v>
      </c>
      <c r="P2" s="76"/>
      <c r="Q2" s="65" t="s">
        <v>324</v>
      </c>
      <c r="R2" s="53"/>
      <c r="S2" s="106">
        <v>10527.008</v>
      </c>
      <c r="T2" s="190">
        <v>22.27</v>
      </c>
      <c r="U2" s="132">
        <f>-(S2-T2)/S2</f>
        <v>-0.9978844891159957</v>
      </c>
      <c r="V2" s="66"/>
      <c r="W2" s="58"/>
      <c r="X2" s="58"/>
      <c r="Y2" s="129"/>
      <c r="Z2" s="123"/>
    </row>
    <row r="3" spans="1:26">
      <c r="A3" s="2">
        <v>10</v>
      </c>
      <c r="B3" s="13"/>
      <c r="C3" s="14"/>
      <c r="D3" s="15"/>
      <c r="E3" s="16">
        <v>6.6799999999993815</v>
      </c>
      <c r="F3" s="12">
        <v>594</v>
      </c>
      <c r="G3" s="13">
        <v>2</v>
      </c>
      <c r="H3" s="13" t="s">
        <v>14</v>
      </c>
      <c r="I3" s="13" t="s">
        <v>11</v>
      </c>
      <c r="J3" s="14">
        <v>1619</v>
      </c>
      <c r="K3" s="13" t="s">
        <v>17</v>
      </c>
      <c r="L3" s="18">
        <v>7490.7309999999998</v>
      </c>
      <c r="M3" s="19">
        <v>45</v>
      </c>
      <c r="N3" s="189">
        <v>958.75900000000001</v>
      </c>
      <c r="O3" s="53">
        <f t="shared" ref="O3:O66" si="0">-(L3-N3)/L3</f>
        <v>-0.87200728473629607</v>
      </c>
      <c r="P3" s="20"/>
      <c r="Q3" s="194">
        <f>L3*0.1-N3+L5*0.1</f>
        <v>173.6459000000001</v>
      </c>
      <c r="R3" s="195">
        <f>-(L3-(N3-Q3))/L3</f>
        <v>-0.89518872056679122</v>
      </c>
      <c r="S3" s="107">
        <v>19955.776000000002</v>
      </c>
      <c r="T3" s="189">
        <v>2147.7910000000002</v>
      </c>
      <c r="U3" s="61">
        <f>-(S3-T3)/S3</f>
        <v>-0.89237246399237991</v>
      </c>
      <c r="V3" s="67"/>
      <c r="W3" s="56"/>
      <c r="X3" s="56"/>
      <c r="Y3" s="130"/>
      <c r="Z3" s="124"/>
    </row>
    <row r="4" spans="1:26">
      <c r="A4" s="2">
        <v>11</v>
      </c>
      <c r="B4" s="13"/>
      <c r="C4" s="14"/>
      <c r="D4" s="15"/>
      <c r="E4" s="16">
        <v>4.1999999999998181</v>
      </c>
      <c r="F4" s="12"/>
      <c r="G4" s="13"/>
      <c r="H4" s="13"/>
      <c r="I4" s="13"/>
      <c r="J4" s="14">
        <v>2866</v>
      </c>
      <c r="K4" s="13" t="s">
        <v>16</v>
      </c>
      <c r="L4" s="18">
        <v>4682.0910000000003</v>
      </c>
      <c r="M4" s="19">
        <v>64</v>
      </c>
      <c r="N4" s="189">
        <v>1189.0319999999999</v>
      </c>
      <c r="O4" s="53">
        <f t="shared" si="0"/>
        <v>-0.7460467983215191</v>
      </c>
      <c r="P4" s="20"/>
      <c r="Q4" s="194">
        <f>L6*0.1+L5*0.1-Q3</f>
        <v>604.64949999999999</v>
      </c>
      <c r="R4" s="195">
        <f>-(L4-(N4-Q4))/L4</f>
        <v>-0.87518770993558226</v>
      </c>
      <c r="S4" s="107"/>
      <c r="T4" s="56"/>
      <c r="U4" s="61"/>
      <c r="V4" s="67"/>
      <c r="W4" s="56"/>
      <c r="X4" s="56"/>
      <c r="Y4" s="130"/>
      <c r="Z4" s="124"/>
    </row>
    <row r="5" spans="1:26">
      <c r="A5" s="2">
        <v>12</v>
      </c>
      <c r="B5" s="13"/>
      <c r="C5" s="14"/>
      <c r="D5" s="15"/>
      <c r="E5" s="21"/>
      <c r="F5" s="12"/>
      <c r="G5" s="13"/>
      <c r="H5" s="13"/>
      <c r="I5" s="13"/>
      <c r="J5" s="14">
        <v>3297</v>
      </c>
      <c r="K5" s="13" t="s">
        <v>15</v>
      </c>
      <c r="L5" s="18">
        <v>3833.3180000000002</v>
      </c>
      <c r="M5" s="19">
        <v>74</v>
      </c>
      <c r="N5" s="189">
        <v>0</v>
      </c>
      <c r="O5" s="53">
        <f t="shared" si="0"/>
        <v>-1</v>
      </c>
      <c r="P5" s="20"/>
      <c r="Q5" s="65" t="s">
        <v>324</v>
      </c>
      <c r="R5" s="53"/>
      <c r="S5" s="107"/>
      <c r="T5" s="56"/>
      <c r="U5" s="61"/>
      <c r="V5" s="67"/>
      <c r="W5" s="56"/>
      <c r="X5" s="56"/>
      <c r="Y5" s="130"/>
      <c r="Z5" s="124"/>
    </row>
    <row r="6" spans="1:26" ht="13.5" thickBot="1">
      <c r="A6" s="2">
        <v>13</v>
      </c>
      <c r="B6" s="23"/>
      <c r="C6" s="24"/>
      <c r="D6" s="25"/>
      <c r="E6" s="26"/>
      <c r="F6" s="22"/>
      <c r="G6" s="23"/>
      <c r="H6" s="23"/>
      <c r="I6" s="23"/>
      <c r="J6" s="24">
        <v>8006</v>
      </c>
      <c r="K6" s="23" t="s">
        <v>13</v>
      </c>
      <c r="L6" s="28">
        <v>3949.636</v>
      </c>
      <c r="M6" s="29">
        <v>95</v>
      </c>
      <c r="N6" s="191">
        <v>0</v>
      </c>
      <c r="O6" s="54">
        <f t="shared" si="0"/>
        <v>-1</v>
      </c>
      <c r="P6" s="30"/>
      <c r="Q6" s="65" t="s">
        <v>324</v>
      </c>
      <c r="R6" s="53"/>
      <c r="S6" s="107"/>
      <c r="T6" s="56"/>
      <c r="U6" s="61"/>
      <c r="V6" s="67">
        <f>SUM(L2:L6)</f>
        <v>22088.251</v>
      </c>
      <c r="W6" s="56">
        <f>-0.9*V6</f>
        <v>-19879.425900000002</v>
      </c>
      <c r="X6" s="189">
        <v>-30030.790999999997</v>
      </c>
      <c r="Y6" s="130">
        <f>X6/W6</f>
        <v>1.510646793879495</v>
      </c>
      <c r="Z6" s="124"/>
    </row>
    <row r="7" spans="1:26">
      <c r="A7" s="2">
        <v>14</v>
      </c>
      <c r="B7" s="4" t="s">
        <v>24</v>
      </c>
      <c r="C7" s="5">
        <v>13</v>
      </c>
      <c r="D7" s="5">
        <v>69</v>
      </c>
      <c r="E7" s="5">
        <v>32.910000000003492</v>
      </c>
      <c r="F7" s="3">
        <v>703</v>
      </c>
      <c r="G7" s="4">
        <v>3</v>
      </c>
      <c r="H7" s="4" t="s">
        <v>23</v>
      </c>
      <c r="I7" s="4" t="s">
        <v>11</v>
      </c>
      <c r="J7" s="5">
        <v>3149</v>
      </c>
      <c r="K7" s="4" t="s">
        <v>25</v>
      </c>
      <c r="L7" s="9">
        <v>37777.947</v>
      </c>
      <c r="M7" s="10">
        <v>72.5</v>
      </c>
      <c r="N7" s="192">
        <v>199.161</v>
      </c>
      <c r="O7" s="55">
        <f t="shared" si="0"/>
        <v>-0.99472811479141521</v>
      </c>
      <c r="P7" s="11"/>
      <c r="Q7" s="66" t="s">
        <v>324</v>
      </c>
      <c r="R7" s="55"/>
      <c r="S7" s="108">
        <v>160672.99100000001</v>
      </c>
      <c r="T7" s="192">
        <v>3510.8509999999997</v>
      </c>
      <c r="U7" s="62">
        <f>-(S7-T7)/S7</f>
        <v>-0.97814909040935205</v>
      </c>
      <c r="V7" s="67"/>
      <c r="W7" s="56"/>
      <c r="X7" s="56"/>
      <c r="Y7" s="130"/>
      <c r="Z7" s="125"/>
    </row>
    <row r="8" spans="1:26">
      <c r="A8" s="2">
        <v>15</v>
      </c>
      <c r="B8" s="13"/>
      <c r="C8" s="14"/>
      <c r="D8" s="14">
        <v>49</v>
      </c>
      <c r="E8" s="14">
        <v>36.340000000003783</v>
      </c>
      <c r="F8" s="12"/>
      <c r="G8" s="13"/>
      <c r="H8" s="13"/>
      <c r="I8" s="13"/>
      <c r="J8" s="14">
        <v>3407</v>
      </c>
      <c r="K8" s="13" t="s">
        <v>27</v>
      </c>
      <c r="L8" s="18">
        <v>41013.675000000003</v>
      </c>
      <c r="M8" s="19">
        <v>76.166666666666671</v>
      </c>
      <c r="N8" s="189">
        <v>833.36300000000006</v>
      </c>
      <c r="O8" s="53">
        <f t="shared" si="0"/>
        <v>-0.97968085035052344</v>
      </c>
      <c r="P8" s="20"/>
      <c r="Q8" s="67" t="s">
        <v>324</v>
      </c>
      <c r="R8" s="53"/>
      <c r="S8" s="107"/>
      <c r="T8" s="56"/>
      <c r="U8" s="61"/>
      <c r="V8" s="67"/>
      <c r="W8" s="56"/>
      <c r="X8" s="56"/>
      <c r="Y8" s="130"/>
      <c r="Z8" s="125"/>
    </row>
    <row r="9" spans="1:26">
      <c r="A9" s="2">
        <v>16</v>
      </c>
      <c r="B9" s="13"/>
      <c r="C9" s="14"/>
      <c r="D9" s="14">
        <v>52</v>
      </c>
      <c r="E9" s="14">
        <v>38.049999999995634</v>
      </c>
      <c r="F9" s="12"/>
      <c r="G9" s="13"/>
      <c r="H9" s="13"/>
      <c r="I9" s="13"/>
      <c r="J9" s="14">
        <v>3803</v>
      </c>
      <c r="K9" s="13" t="s">
        <v>26</v>
      </c>
      <c r="L9" s="18">
        <v>43695.858</v>
      </c>
      <c r="M9" s="19">
        <v>77.5</v>
      </c>
      <c r="N9" s="189">
        <v>1825.3979999999999</v>
      </c>
      <c r="O9" s="53">
        <f t="shared" si="0"/>
        <v>-0.95822491916739561</v>
      </c>
      <c r="P9" s="20"/>
      <c r="Q9" s="67" t="s">
        <v>324</v>
      </c>
      <c r="R9" s="53"/>
      <c r="S9" s="107"/>
      <c r="T9" s="56"/>
      <c r="U9" s="61"/>
      <c r="V9" s="67"/>
      <c r="W9" s="56"/>
      <c r="X9" s="56" t="s">
        <v>567</v>
      </c>
      <c r="Y9" s="130"/>
      <c r="Z9" s="125"/>
    </row>
    <row r="10" spans="1:26">
      <c r="A10" s="2">
        <v>17</v>
      </c>
      <c r="B10" s="13"/>
      <c r="C10" s="14"/>
      <c r="D10" s="14">
        <v>76</v>
      </c>
      <c r="E10" s="14">
        <v>34.139999999999418</v>
      </c>
      <c r="F10" s="12"/>
      <c r="G10" s="13"/>
      <c r="H10" s="13"/>
      <c r="I10" s="13"/>
      <c r="J10" s="14">
        <v>3943</v>
      </c>
      <c r="K10" s="13" t="s">
        <v>22</v>
      </c>
      <c r="L10" s="18">
        <v>38185.510999999999</v>
      </c>
      <c r="M10" s="19">
        <v>80</v>
      </c>
      <c r="N10" s="189">
        <v>652.92899999999997</v>
      </c>
      <c r="O10" s="53">
        <f>-(L10-N10)/L10</f>
        <v>-0.98290113231691478</v>
      </c>
      <c r="P10" s="20"/>
      <c r="Q10" s="67" t="s">
        <v>324</v>
      </c>
      <c r="R10" s="53"/>
      <c r="S10" s="107"/>
      <c r="T10" s="56"/>
      <c r="U10" s="61"/>
      <c r="V10" s="67"/>
      <c r="W10" s="56"/>
      <c r="X10" s="56"/>
      <c r="Y10" s="130"/>
      <c r="Z10" s="125"/>
    </row>
    <row r="11" spans="1:26" ht="13.5" thickBot="1">
      <c r="A11" s="2">
        <v>18</v>
      </c>
      <c r="B11" s="23"/>
      <c r="C11" s="24"/>
      <c r="D11" s="24">
        <v>67</v>
      </c>
      <c r="E11" s="24">
        <v>42.059999999997672</v>
      </c>
      <c r="F11" s="22">
        <v>709</v>
      </c>
      <c r="G11" s="23">
        <v>4</v>
      </c>
      <c r="H11" s="23" t="s">
        <v>29</v>
      </c>
      <c r="I11" s="23" t="s">
        <v>11</v>
      </c>
      <c r="J11" s="24">
        <v>3938</v>
      </c>
      <c r="K11" s="23" t="s">
        <v>28</v>
      </c>
      <c r="L11" s="28">
        <v>47745.517</v>
      </c>
      <c r="M11" s="29">
        <v>79.75</v>
      </c>
      <c r="N11" s="191">
        <v>16196.278</v>
      </c>
      <c r="O11" s="54">
        <f t="shared" si="0"/>
        <v>-0.66077908424365794</v>
      </c>
      <c r="P11" s="30"/>
      <c r="Q11" s="196">
        <f>S11-T11-(L11-N11)</f>
        <v>15805.615999999995</v>
      </c>
      <c r="R11" s="197">
        <f>-(L11-(N11-Q11))/L11</f>
        <v>-0.99181782867698332</v>
      </c>
      <c r="S11" s="109">
        <v>73943.596999999994</v>
      </c>
      <c r="T11" s="191">
        <v>26588.741999999998</v>
      </c>
      <c r="U11" s="63">
        <f>-(S11-T11)/S11</f>
        <v>-0.64041860176209708</v>
      </c>
      <c r="V11" s="67">
        <f>SUM(L7:L11)</f>
        <v>208418.508</v>
      </c>
      <c r="W11" s="56">
        <f>-0.9*V11</f>
        <v>-187576.65720000002</v>
      </c>
      <c r="X11" s="189">
        <v>-431725.60900000005</v>
      </c>
      <c r="Y11" s="130">
        <f>X11/W11</f>
        <v>2.3015956006705083</v>
      </c>
      <c r="Z11" s="124"/>
    </row>
    <row r="12" spans="1:26" ht="13.5" thickBot="1">
      <c r="A12" s="2">
        <v>19</v>
      </c>
      <c r="B12" s="32" t="s">
        <v>32</v>
      </c>
      <c r="C12" s="33">
        <v>17</v>
      </c>
      <c r="D12" s="34"/>
      <c r="E12" s="33">
        <v>37.389999999999418</v>
      </c>
      <c r="F12" s="31">
        <v>861</v>
      </c>
      <c r="G12" s="32">
        <v>5</v>
      </c>
      <c r="H12" s="32" t="s">
        <v>31</v>
      </c>
      <c r="I12" s="32" t="s">
        <v>11</v>
      </c>
      <c r="J12" s="33">
        <v>2832</v>
      </c>
      <c r="K12" s="32" t="s">
        <v>30</v>
      </c>
      <c r="L12" s="36">
        <v>42331.063999999998</v>
      </c>
      <c r="M12" s="37">
        <v>59.4</v>
      </c>
      <c r="N12" s="193">
        <v>108.654</v>
      </c>
      <c r="O12" s="93">
        <f t="shared" si="0"/>
        <v>-0.99743323248383264</v>
      </c>
      <c r="P12" s="38"/>
      <c r="Q12" s="67" t="s">
        <v>324</v>
      </c>
      <c r="R12" s="53"/>
      <c r="S12" s="107">
        <v>42331.063999999998</v>
      </c>
      <c r="T12" s="189">
        <v>108.654</v>
      </c>
      <c r="U12" s="61">
        <f>-(S12-T12)/S12</f>
        <v>-0.99743323248383264</v>
      </c>
      <c r="V12" s="67">
        <f>L12</f>
        <v>42331.063999999998</v>
      </c>
      <c r="W12" s="56">
        <f>-0.9*V12</f>
        <v>-38097.957600000002</v>
      </c>
      <c r="X12" s="189">
        <v>-217839.57999999978</v>
      </c>
      <c r="Y12" s="130">
        <f>X12/W12</f>
        <v>5.7178807926438493</v>
      </c>
      <c r="Z12" s="125"/>
    </row>
    <row r="13" spans="1:26">
      <c r="A13" s="2">
        <v>20</v>
      </c>
      <c r="B13" s="4" t="s">
        <v>35</v>
      </c>
      <c r="C13" s="5">
        <v>18</v>
      </c>
      <c r="D13" s="6"/>
      <c r="E13" s="6"/>
      <c r="F13" s="3">
        <v>983</v>
      </c>
      <c r="G13" s="4">
        <v>7</v>
      </c>
      <c r="H13" s="4" t="s">
        <v>34</v>
      </c>
      <c r="I13" s="4" t="s">
        <v>11</v>
      </c>
      <c r="J13" s="5">
        <v>2480</v>
      </c>
      <c r="K13" s="4" t="s">
        <v>33</v>
      </c>
      <c r="L13" s="9">
        <v>20015.919999999998</v>
      </c>
      <c r="M13" s="10">
        <v>52</v>
      </c>
      <c r="N13" s="192">
        <v>8240.1929999999993</v>
      </c>
      <c r="O13" s="55">
        <f t="shared" si="0"/>
        <v>-0.58831804883312888</v>
      </c>
      <c r="P13" s="11"/>
      <c r="Q13" s="202" t="s">
        <v>324</v>
      </c>
      <c r="R13" s="203"/>
      <c r="S13" s="108">
        <v>38197.480000000003</v>
      </c>
      <c r="T13" s="192">
        <v>19562.582999999999</v>
      </c>
      <c r="U13" s="62">
        <f>-(S13-T13)/S13</f>
        <v>-0.48785671201346276</v>
      </c>
      <c r="V13" s="67"/>
      <c r="W13" s="56"/>
      <c r="X13" s="56"/>
      <c r="Y13" s="130"/>
      <c r="Z13" s="124"/>
    </row>
    <row r="14" spans="1:26">
      <c r="A14" s="2">
        <v>22</v>
      </c>
      <c r="B14" s="13"/>
      <c r="C14" s="14"/>
      <c r="D14" s="15"/>
      <c r="E14" s="15"/>
      <c r="F14" s="12"/>
      <c r="G14" s="13"/>
      <c r="H14" s="13"/>
      <c r="I14" s="13"/>
      <c r="J14" s="14">
        <v>2594</v>
      </c>
      <c r="K14" s="13" t="s">
        <v>36</v>
      </c>
      <c r="L14" s="18">
        <v>18181.559999999998</v>
      </c>
      <c r="M14" s="19">
        <v>54</v>
      </c>
      <c r="N14" s="189">
        <v>11322.39</v>
      </c>
      <c r="O14" s="53">
        <f t="shared" si="0"/>
        <v>-0.37725970708784062</v>
      </c>
      <c r="P14" s="20"/>
      <c r="Q14" s="194" t="s">
        <v>324</v>
      </c>
      <c r="R14" s="198"/>
      <c r="S14" s="107"/>
      <c r="T14" s="56"/>
      <c r="U14" s="61"/>
      <c r="V14" s="67"/>
      <c r="W14" s="56"/>
      <c r="X14" s="56"/>
      <c r="Y14" s="130"/>
      <c r="Z14" s="124"/>
    </row>
    <row r="15" spans="1:26">
      <c r="A15" s="2">
        <v>23</v>
      </c>
      <c r="B15" s="13"/>
      <c r="C15" s="14"/>
      <c r="D15" s="16">
        <v>44</v>
      </c>
      <c r="E15" s="16">
        <v>39.730000000003201</v>
      </c>
      <c r="F15" s="12">
        <v>988</v>
      </c>
      <c r="G15" s="13">
        <v>12</v>
      </c>
      <c r="H15" s="13" t="s">
        <v>38</v>
      </c>
      <c r="I15" s="13" t="s">
        <v>11</v>
      </c>
      <c r="J15" s="14">
        <v>1001</v>
      </c>
      <c r="K15" s="13" t="s">
        <v>39</v>
      </c>
      <c r="L15" s="18">
        <v>46484.578000000001</v>
      </c>
      <c r="M15" s="19">
        <v>25.833333333333332</v>
      </c>
      <c r="N15" s="189">
        <v>10346.413</v>
      </c>
      <c r="O15" s="53">
        <f t="shared" si="0"/>
        <v>-0.77742267553768052</v>
      </c>
      <c r="P15" s="20"/>
      <c r="Q15" s="194" t="s">
        <v>324</v>
      </c>
      <c r="R15" s="198"/>
      <c r="S15" s="107">
        <v>62531.680999999997</v>
      </c>
      <c r="T15" s="189">
        <v>14952.1</v>
      </c>
      <c r="U15" s="61">
        <f>-(S15-T15)/S15</f>
        <v>-0.76088760511651687</v>
      </c>
      <c r="V15" s="67"/>
      <c r="W15" s="56"/>
      <c r="X15" s="56"/>
      <c r="Y15" s="130"/>
      <c r="Z15" s="124"/>
    </row>
    <row r="16" spans="1:26">
      <c r="A16" s="2">
        <v>24</v>
      </c>
      <c r="B16" s="13"/>
      <c r="C16" s="14"/>
      <c r="D16" s="21"/>
      <c r="E16" s="21"/>
      <c r="F16" s="12"/>
      <c r="G16" s="13"/>
      <c r="H16" s="13"/>
      <c r="I16" s="13"/>
      <c r="J16" s="14">
        <v>3797</v>
      </c>
      <c r="K16" s="13" t="s">
        <v>37</v>
      </c>
      <c r="L16" s="18">
        <v>16047.103000000001</v>
      </c>
      <c r="M16" s="19">
        <v>77</v>
      </c>
      <c r="N16" s="189">
        <v>4605.6869999999999</v>
      </c>
      <c r="O16" s="53">
        <f t="shared" si="0"/>
        <v>-0.71298950346364698</v>
      </c>
      <c r="P16" s="20"/>
      <c r="Q16" s="194" t="s">
        <v>324</v>
      </c>
      <c r="R16" s="198"/>
      <c r="S16" s="107"/>
      <c r="T16" s="56"/>
      <c r="U16" s="61"/>
      <c r="V16" s="67"/>
      <c r="W16" s="56"/>
      <c r="X16" s="56"/>
      <c r="Y16" s="130"/>
      <c r="Z16" s="124"/>
    </row>
    <row r="17" spans="1:26">
      <c r="A17" s="2">
        <v>25</v>
      </c>
      <c r="B17" s="13"/>
      <c r="C17" s="14"/>
      <c r="D17" s="15"/>
      <c r="E17" s="14">
        <v>26.360000000000582</v>
      </c>
      <c r="F17" s="12">
        <v>990</v>
      </c>
      <c r="G17" s="13">
        <v>8</v>
      </c>
      <c r="H17" s="13" t="s">
        <v>41</v>
      </c>
      <c r="I17" s="13" t="s">
        <v>11</v>
      </c>
      <c r="J17" s="14">
        <v>2872</v>
      </c>
      <c r="K17" s="13" t="s">
        <v>40</v>
      </c>
      <c r="L17" s="18">
        <v>30896.05</v>
      </c>
      <c r="M17" s="19">
        <v>65.5</v>
      </c>
      <c r="N17" s="189">
        <v>2046.319</v>
      </c>
      <c r="O17" s="53">
        <f t="shared" si="0"/>
        <v>-0.93376761754334292</v>
      </c>
      <c r="P17" s="20"/>
      <c r="Q17" s="67" t="s">
        <v>324</v>
      </c>
      <c r="R17" s="53"/>
      <c r="S17" s="107">
        <v>47267.885000000002</v>
      </c>
      <c r="T17" s="189">
        <v>27973.867999999999</v>
      </c>
      <c r="U17" s="61">
        <f>-(S17-T17)/S17</f>
        <v>-0.40818447874280822</v>
      </c>
      <c r="V17" s="67"/>
      <c r="W17" s="56"/>
      <c r="X17" s="56"/>
      <c r="Y17" s="130"/>
      <c r="Z17" s="125"/>
    </row>
    <row r="18" spans="1:26">
      <c r="A18" s="2">
        <v>26</v>
      </c>
      <c r="B18" s="13"/>
      <c r="C18" s="14"/>
      <c r="D18" s="14">
        <v>92</v>
      </c>
      <c r="E18" s="14">
        <v>25.549999999999272</v>
      </c>
      <c r="F18" s="12">
        <v>1001</v>
      </c>
      <c r="G18" s="13">
        <v>6</v>
      </c>
      <c r="H18" s="13" t="s">
        <v>44</v>
      </c>
      <c r="I18" s="13" t="s">
        <v>11</v>
      </c>
      <c r="J18" s="14">
        <v>2526</v>
      </c>
      <c r="K18" s="13" t="s">
        <v>43</v>
      </c>
      <c r="L18" s="18">
        <v>29379.416000000001</v>
      </c>
      <c r="M18" s="19">
        <v>53</v>
      </c>
      <c r="N18" s="189">
        <v>2355.4850000000001</v>
      </c>
      <c r="O18" s="53">
        <f t="shared" si="0"/>
        <v>-0.91982532940750084</v>
      </c>
      <c r="P18" s="20"/>
      <c r="Q18" s="67" t="s">
        <v>324</v>
      </c>
      <c r="R18" s="53"/>
      <c r="S18" s="107">
        <v>55616.692999999999</v>
      </c>
      <c r="T18" s="189">
        <v>4627.7950000000001</v>
      </c>
      <c r="U18" s="61">
        <f>-(S18-T18)/S18</f>
        <v>-0.91679125905598169</v>
      </c>
      <c r="V18" s="67"/>
      <c r="W18" s="56"/>
      <c r="X18" s="56"/>
      <c r="Y18" s="130"/>
      <c r="Z18" s="125"/>
    </row>
    <row r="19" spans="1:26">
      <c r="A19" s="2">
        <v>27</v>
      </c>
      <c r="B19" s="13"/>
      <c r="C19" s="14"/>
      <c r="D19" s="14">
        <v>81</v>
      </c>
      <c r="E19" s="14">
        <v>23.110000000000582</v>
      </c>
      <c r="F19" s="12"/>
      <c r="G19" s="13"/>
      <c r="H19" s="13"/>
      <c r="I19" s="13"/>
      <c r="J19" s="14">
        <v>3122</v>
      </c>
      <c r="K19" s="13" t="s">
        <v>45</v>
      </c>
      <c r="L19" s="18">
        <v>26237.21</v>
      </c>
      <c r="M19" s="19">
        <v>69.666666666666671</v>
      </c>
      <c r="N19" s="189">
        <v>2272.1979999999999</v>
      </c>
      <c r="O19" s="53">
        <f t="shared" si="0"/>
        <v>-0.91339788033864877</v>
      </c>
      <c r="P19" s="20"/>
      <c r="Q19" s="67" t="s">
        <v>324</v>
      </c>
      <c r="R19" s="53"/>
      <c r="S19" s="107"/>
      <c r="T19" s="56"/>
      <c r="U19" s="61"/>
      <c r="V19" s="67"/>
      <c r="W19" s="56"/>
      <c r="X19" s="56"/>
      <c r="Y19" s="130"/>
      <c r="Z19" s="125"/>
    </row>
    <row r="20" spans="1:26">
      <c r="A20" s="2">
        <v>28</v>
      </c>
      <c r="B20" s="13"/>
      <c r="C20" s="14"/>
      <c r="D20" s="15"/>
      <c r="E20" s="14">
        <v>21.330000000001746</v>
      </c>
      <c r="F20" s="12">
        <v>1008</v>
      </c>
      <c r="G20" s="13">
        <v>10</v>
      </c>
      <c r="H20" s="13" t="s">
        <v>47</v>
      </c>
      <c r="I20" s="13" t="s">
        <v>11</v>
      </c>
      <c r="J20" s="14">
        <v>3178</v>
      </c>
      <c r="K20" s="13" t="s">
        <v>46</v>
      </c>
      <c r="L20" s="18">
        <v>23994.466999999997</v>
      </c>
      <c r="M20" s="19">
        <v>73.333333333333329</v>
      </c>
      <c r="N20" s="189">
        <v>1461.271</v>
      </c>
      <c r="O20" s="53">
        <f t="shared" si="0"/>
        <v>-0.93909966826935554</v>
      </c>
      <c r="P20" s="20"/>
      <c r="Q20" s="67" t="s">
        <v>324</v>
      </c>
      <c r="R20" s="53"/>
      <c r="S20" s="107">
        <v>47767.201999999997</v>
      </c>
      <c r="T20" s="189">
        <v>2495.2619999999997</v>
      </c>
      <c r="U20" s="61">
        <f>-(S20-T20)/S20</f>
        <v>-0.94776202298807444</v>
      </c>
      <c r="V20" s="67"/>
      <c r="W20" s="56"/>
      <c r="X20" s="56"/>
      <c r="Y20" s="130"/>
      <c r="Z20" s="125"/>
    </row>
    <row r="21" spans="1:26">
      <c r="A21" s="2">
        <v>29</v>
      </c>
      <c r="B21" s="13"/>
      <c r="C21" s="14"/>
      <c r="D21" s="15"/>
      <c r="E21" s="14">
        <v>21.129999999997381</v>
      </c>
      <c r="F21" s="12"/>
      <c r="G21" s="13"/>
      <c r="H21" s="13"/>
      <c r="I21" s="13"/>
      <c r="J21" s="14">
        <v>3775</v>
      </c>
      <c r="K21" s="13" t="s">
        <v>48</v>
      </c>
      <c r="L21" s="18">
        <v>23772.735000000001</v>
      </c>
      <c r="M21" s="19">
        <v>76.5</v>
      </c>
      <c r="N21" s="189">
        <v>1033.991</v>
      </c>
      <c r="O21" s="53">
        <f t="shared" si="0"/>
        <v>-0.95650517283770664</v>
      </c>
      <c r="P21" s="20"/>
      <c r="Q21" s="67" t="s">
        <v>324</v>
      </c>
      <c r="R21" s="53"/>
      <c r="S21" s="107"/>
      <c r="T21" s="56"/>
      <c r="U21" s="61"/>
      <c r="V21" s="67"/>
      <c r="W21" s="56"/>
      <c r="X21" s="56"/>
      <c r="Y21" s="130"/>
      <c r="Z21" s="125"/>
    </row>
    <row r="22" spans="1:26">
      <c r="A22" s="2">
        <v>30</v>
      </c>
      <c r="B22" s="13"/>
      <c r="C22" s="14"/>
      <c r="D22" s="14">
        <v>20</v>
      </c>
      <c r="E22" s="14">
        <v>53.470000000001164</v>
      </c>
      <c r="F22" s="12">
        <v>1010</v>
      </c>
      <c r="G22" s="13">
        <v>13</v>
      </c>
      <c r="H22" s="13" t="s">
        <v>50</v>
      </c>
      <c r="I22" s="13" t="s">
        <v>11</v>
      </c>
      <c r="J22" s="14">
        <v>1008</v>
      </c>
      <c r="K22" s="13" t="s">
        <v>49</v>
      </c>
      <c r="L22" s="18">
        <v>60900.846000000005</v>
      </c>
      <c r="M22" s="19">
        <v>27.166666666666668</v>
      </c>
      <c r="N22" s="189">
        <v>29047.976000000002</v>
      </c>
      <c r="O22" s="53">
        <f t="shared" si="0"/>
        <v>-0.52302836646965467</v>
      </c>
      <c r="P22" s="20"/>
      <c r="Q22" s="194">
        <f>S22-T22-(L22-N22)</f>
        <v>480.29599999999482</v>
      </c>
      <c r="R22" s="198">
        <f>-(L22-(N22-Q22))/L22</f>
        <v>-0.53091489073895615</v>
      </c>
      <c r="S22" s="107">
        <v>61899.362999999998</v>
      </c>
      <c r="T22" s="189">
        <v>29566.197</v>
      </c>
      <c r="U22" s="61">
        <f>-(S22-T22)/S22</f>
        <v>-0.52235054502903366</v>
      </c>
      <c r="V22" s="67"/>
      <c r="W22" s="56"/>
      <c r="X22" s="56"/>
      <c r="Y22" s="130"/>
      <c r="Z22" s="124"/>
    </row>
    <row r="23" spans="1:26">
      <c r="A23" s="2">
        <v>31</v>
      </c>
      <c r="B23" s="13"/>
      <c r="C23" s="14"/>
      <c r="D23" s="14">
        <v>39</v>
      </c>
      <c r="E23" s="14">
        <v>62.889999999999418</v>
      </c>
      <c r="F23" s="12">
        <v>6113</v>
      </c>
      <c r="G23" s="13">
        <v>9</v>
      </c>
      <c r="H23" s="13" t="s">
        <v>275</v>
      </c>
      <c r="I23" s="13" t="s">
        <v>11</v>
      </c>
      <c r="J23" s="14">
        <v>1378</v>
      </c>
      <c r="K23" s="13" t="s">
        <v>274</v>
      </c>
      <c r="L23" s="18">
        <v>71816.538</v>
      </c>
      <c r="M23" s="19">
        <v>33</v>
      </c>
      <c r="N23" s="189">
        <v>4546.5360000000001</v>
      </c>
      <c r="O23" s="53">
        <f t="shared" si="0"/>
        <v>-0.93669235350776736</v>
      </c>
      <c r="P23" s="20"/>
      <c r="Q23" s="67" t="s">
        <v>324</v>
      </c>
      <c r="R23" s="53"/>
      <c r="S23" s="107">
        <v>127356.452</v>
      </c>
      <c r="T23" s="189">
        <v>20669.125</v>
      </c>
      <c r="U23" s="61">
        <f>-(S23-T23)/S23</f>
        <v>-0.83770649483859683</v>
      </c>
      <c r="V23" s="67"/>
      <c r="W23" s="56"/>
      <c r="X23" s="56"/>
      <c r="Y23" s="130"/>
      <c r="Z23" s="125"/>
    </row>
    <row r="24" spans="1:26">
      <c r="A24" s="2">
        <v>32</v>
      </c>
      <c r="B24" s="13"/>
      <c r="C24" s="14"/>
      <c r="D24" s="21"/>
      <c r="E24" s="14">
        <v>24.580000000001746</v>
      </c>
      <c r="F24" s="12"/>
      <c r="G24" s="13"/>
      <c r="H24" s="13"/>
      <c r="I24" s="13"/>
      <c r="J24" s="14">
        <v>3319</v>
      </c>
      <c r="K24" s="13" t="s">
        <v>276</v>
      </c>
      <c r="L24" s="18">
        <v>37600.18</v>
      </c>
      <c r="M24" s="19">
        <v>75</v>
      </c>
      <c r="N24" s="189">
        <v>6235.6310000000003</v>
      </c>
      <c r="O24" s="53">
        <f t="shared" si="0"/>
        <v>-0.83415954391707692</v>
      </c>
      <c r="P24" s="20"/>
      <c r="Q24" s="194">
        <f>L23*0.1-N23</f>
        <v>2635.1178</v>
      </c>
      <c r="R24" s="198">
        <f>-(L24-(N24-Q24))/L24</f>
        <v>-0.9042421286281076</v>
      </c>
      <c r="S24" s="107"/>
      <c r="T24" s="56"/>
      <c r="U24" s="61"/>
      <c r="V24" s="67"/>
      <c r="W24" s="67"/>
      <c r="X24" s="56"/>
      <c r="Y24" s="130"/>
      <c r="Z24" s="124"/>
    </row>
    <row r="25" spans="1:26">
      <c r="A25" s="2">
        <v>33</v>
      </c>
      <c r="B25" s="13"/>
      <c r="C25" s="14"/>
      <c r="D25" s="16">
        <v>84</v>
      </c>
      <c r="E25" s="14">
        <v>45.709999999999127</v>
      </c>
      <c r="F25" s="12">
        <v>6166</v>
      </c>
      <c r="G25" s="13">
        <v>11</v>
      </c>
      <c r="H25" s="13" t="s">
        <v>278</v>
      </c>
      <c r="I25" s="13" t="s">
        <v>11</v>
      </c>
      <c r="J25" s="14">
        <v>2408</v>
      </c>
      <c r="K25" s="13" t="s">
        <v>277</v>
      </c>
      <c r="L25" s="18">
        <v>53195.834000000003</v>
      </c>
      <c r="M25" s="19">
        <v>51.166666666666664</v>
      </c>
      <c r="N25" s="189">
        <v>51636.002</v>
      </c>
      <c r="O25" s="53">
        <f t="shared" si="0"/>
        <v>-2.9322446566022484E-2</v>
      </c>
      <c r="P25" s="20"/>
      <c r="Q25" s="204" t="s">
        <v>324</v>
      </c>
      <c r="R25" s="198"/>
      <c r="S25" s="107">
        <v>53195.834000000003</v>
      </c>
      <c r="T25" s="189">
        <v>51636.002</v>
      </c>
      <c r="U25" s="61">
        <f>-(S25-T25)/S25</f>
        <v>-2.9322446566022484E-2</v>
      </c>
      <c r="V25" s="67"/>
      <c r="W25" s="56"/>
      <c r="X25" s="56"/>
      <c r="Y25" s="130"/>
      <c r="Z25" s="124"/>
    </row>
    <row r="26" spans="1:26">
      <c r="A26" s="2">
        <v>34</v>
      </c>
      <c r="B26" s="13"/>
      <c r="C26" s="14"/>
      <c r="D26" s="15"/>
      <c r="E26" s="16">
        <v>35.489999999997963</v>
      </c>
      <c r="F26" s="12">
        <v>6705</v>
      </c>
      <c r="G26" s="13">
        <v>14</v>
      </c>
      <c r="H26" s="13" t="s">
        <v>286</v>
      </c>
      <c r="I26" s="13" t="s">
        <v>11</v>
      </c>
      <c r="J26" s="14">
        <v>2364</v>
      </c>
      <c r="K26" s="13" t="s">
        <v>285</v>
      </c>
      <c r="L26" s="18">
        <v>41049.35</v>
      </c>
      <c r="M26" s="19">
        <v>49</v>
      </c>
      <c r="N26" s="189">
        <v>2124.5529999999999</v>
      </c>
      <c r="O26" s="53">
        <f t="shared" si="0"/>
        <v>-0.94824393078087721</v>
      </c>
      <c r="P26" s="20"/>
      <c r="Q26" s="67" t="s">
        <v>324</v>
      </c>
      <c r="R26" s="53"/>
      <c r="S26" s="107">
        <v>98777.415999999997</v>
      </c>
      <c r="T26" s="189">
        <v>5707.7470000000003</v>
      </c>
      <c r="U26" s="61">
        <f>-(S26-T26)/S26</f>
        <v>-0.94221607295335608</v>
      </c>
      <c r="V26" s="67"/>
      <c r="W26" s="56"/>
      <c r="X26" s="56"/>
      <c r="Y26" s="130"/>
      <c r="Z26" s="125"/>
    </row>
    <row r="27" spans="1:26" ht="13.5" thickBot="1">
      <c r="A27" s="2">
        <v>35</v>
      </c>
      <c r="B27" s="23"/>
      <c r="C27" s="24"/>
      <c r="D27" s="25"/>
      <c r="E27" s="25"/>
      <c r="F27" s="22"/>
      <c r="G27" s="23"/>
      <c r="H27" s="23"/>
      <c r="I27" s="23"/>
      <c r="J27" s="24">
        <v>6041</v>
      </c>
      <c r="K27" s="23" t="s">
        <v>287</v>
      </c>
      <c r="L27" s="28">
        <v>28690.998500000002</v>
      </c>
      <c r="M27" s="29">
        <v>87.666666666666671</v>
      </c>
      <c r="N27" s="191">
        <v>1870.1670000000001</v>
      </c>
      <c r="O27" s="54">
        <f t="shared" si="0"/>
        <v>-0.9348169426728038</v>
      </c>
      <c r="P27" s="30"/>
      <c r="Q27" s="68" t="s">
        <v>324</v>
      </c>
      <c r="R27" s="54"/>
      <c r="S27" s="109"/>
      <c r="T27" s="57"/>
      <c r="U27" s="63"/>
      <c r="V27" s="67">
        <f>SUM(L13:L27)</f>
        <v>528262.7855</v>
      </c>
      <c r="W27" s="56">
        <f>-0.9*V27</f>
        <v>-475436.50695000001</v>
      </c>
      <c r="X27" s="189">
        <v>-510652.49500000011</v>
      </c>
      <c r="Y27" s="130">
        <f>X27/W27</f>
        <v>1.0740708539104753</v>
      </c>
      <c r="Z27" s="124"/>
    </row>
    <row r="28" spans="1:26">
      <c r="A28" s="2">
        <v>36</v>
      </c>
      <c r="B28" s="4" t="s">
        <v>53</v>
      </c>
      <c r="C28" s="5">
        <v>21</v>
      </c>
      <c r="D28" s="7">
        <v>5</v>
      </c>
      <c r="E28" s="5">
        <v>36.620000000002619</v>
      </c>
      <c r="F28" s="3">
        <v>1353</v>
      </c>
      <c r="G28" s="4">
        <v>15</v>
      </c>
      <c r="H28" s="4" t="s">
        <v>52</v>
      </c>
      <c r="I28" s="4" t="s">
        <v>11</v>
      </c>
      <c r="J28" s="5">
        <v>1554</v>
      </c>
      <c r="K28" s="4" t="s">
        <v>51</v>
      </c>
      <c r="L28" s="9">
        <v>41899.029000000002</v>
      </c>
      <c r="M28" s="10">
        <v>37.166666666666664</v>
      </c>
      <c r="N28" s="192">
        <v>18732.626</v>
      </c>
      <c r="O28" s="55">
        <f t="shared" si="0"/>
        <v>-0.55291025956711315</v>
      </c>
      <c r="P28" s="11"/>
      <c r="Q28" s="204" t="s">
        <v>324</v>
      </c>
      <c r="R28" s="198"/>
      <c r="S28" s="107">
        <v>41899.029000000002</v>
      </c>
      <c r="T28" s="189">
        <v>18732.626</v>
      </c>
      <c r="U28" s="61">
        <f>-(S28-T28)/S28</f>
        <v>-0.55291025956711315</v>
      </c>
      <c r="V28" s="67"/>
      <c r="W28" s="56"/>
      <c r="X28" s="56"/>
      <c r="Y28" s="130"/>
      <c r="Z28" s="124"/>
    </row>
    <row r="29" spans="1:26">
      <c r="A29" s="2">
        <v>37</v>
      </c>
      <c r="B29" s="13"/>
      <c r="C29" s="14"/>
      <c r="D29" s="14">
        <v>82</v>
      </c>
      <c r="E29" s="14">
        <v>33.850000000005821</v>
      </c>
      <c r="F29" s="12">
        <v>1355</v>
      </c>
      <c r="G29" s="13">
        <v>17</v>
      </c>
      <c r="H29" s="13" t="s">
        <v>55</v>
      </c>
      <c r="I29" s="13" t="s">
        <v>11</v>
      </c>
      <c r="J29" s="14">
        <v>2727</v>
      </c>
      <c r="K29" s="13" t="s">
        <v>54</v>
      </c>
      <c r="L29" s="18">
        <v>38490.006000000001</v>
      </c>
      <c r="M29" s="19">
        <v>58.2</v>
      </c>
      <c r="N29" s="189">
        <v>1789.192</v>
      </c>
      <c r="O29" s="53">
        <f t="shared" si="0"/>
        <v>-0.95351541384534977</v>
      </c>
      <c r="P29" s="20"/>
      <c r="Q29" s="67" t="s">
        <v>324</v>
      </c>
      <c r="R29" s="53"/>
      <c r="S29" s="107">
        <v>46605.438000000002</v>
      </c>
      <c r="T29" s="189">
        <v>1964.1019999999996</v>
      </c>
      <c r="U29" s="61">
        <f>-(S29-T29)/S29</f>
        <v>-0.95785680632375991</v>
      </c>
      <c r="V29" s="67"/>
      <c r="W29" s="56"/>
      <c r="X29" s="56"/>
      <c r="Y29" s="130"/>
      <c r="Z29" s="125"/>
    </row>
    <row r="30" spans="1:26">
      <c r="A30" s="2">
        <v>38</v>
      </c>
      <c r="B30" s="13"/>
      <c r="C30" s="14"/>
      <c r="D30" s="15"/>
      <c r="E30" s="16">
        <v>22.81000000000131</v>
      </c>
      <c r="F30" s="12">
        <v>1356</v>
      </c>
      <c r="G30" s="13">
        <v>19</v>
      </c>
      <c r="H30" s="13" t="s">
        <v>57</v>
      </c>
      <c r="I30" s="13" t="s">
        <v>11</v>
      </c>
      <c r="J30" s="14">
        <v>3149</v>
      </c>
      <c r="K30" s="13" t="s">
        <v>56</v>
      </c>
      <c r="L30" s="18">
        <v>25782.083999999999</v>
      </c>
      <c r="M30" s="19">
        <v>72.2</v>
      </c>
      <c r="N30" s="189">
        <v>5619.84</v>
      </c>
      <c r="O30" s="53">
        <f t="shared" si="0"/>
        <v>-0.78202537855357235</v>
      </c>
      <c r="P30" s="20"/>
      <c r="Q30" s="194">
        <f>S30-T30-(L30-N30)</f>
        <v>12987.158000000003</v>
      </c>
      <c r="R30" s="198">
        <f>-(L30-(N30-Q30))/L30</f>
        <v>-1.2857533937132468</v>
      </c>
      <c r="S30" s="107">
        <v>46571.248</v>
      </c>
      <c r="T30" s="189">
        <v>13421.846</v>
      </c>
      <c r="U30" s="61">
        <f>-(S30-T30)/S30</f>
        <v>-0.71179973532167318</v>
      </c>
      <c r="V30" s="67"/>
      <c r="W30" s="56"/>
      <c r="X30" s="56"/>
      <c r="Y30" s="130"/>
      <c r="Z30" s="124"/>
    </row>
    <row r="31" spans="1:26">
      <c r="A31" s="2">
        <v>39</v>
      </c>
      <c r="B31" s="13"/>
      <c r="C31" s="14"/>
      <c r="D31" s="21"/>
      <c r="E31" s="21"/>
      <c r="F31" s="12">
        <v>1364</v>
      </c>
      <c r="G31" s="13">
        <v>21</v>
      </c>
      <c r="H31" s="13" t="s">
        <v>59</v>
      </c>
      <c r="I31" s="13" t="s">
        <v>11</v>
      </c>
      <c r="J31" s="14">
        <v>3948</v>
      </c>
      <c r="K31" s="13" t="s">
        <v>58</v>
      </c>
      <c r="L31" s="18">
        <v>7211.9049999999997</v>
      </c>
      <c r="M31" s="19">
        <v>81</v>
      </c>
      <c r="N31" s="189">
        <v>9361.4220000000005</v>
      </c>
      <c r="O31" s="53">
        <f t="shared" si="0"/>
        <v>0.2980512083839153</v>
      </c>
      <c r="P31" s="20"/>
      <c r="Q31" s="194">
        <f>S31-T31-(L31-N31)</f>
        <v>-4729.0590000000002</v>
      </c>
      <c r="R31" s="198">
        <f>-(L31-(N31-Q31))/L31</f>
        <v>0.95378072783820644</v>
      </c>
      <c r="S31" s="107">
        <v>22568.705000000002</v>
      </c>
      <c r="T31" s="189">
        <v>29447.281000000003</v>
      </c>
      <c r="U31" s="61">
        <f>-(S31-T31)/S31</f>
        <v>0.3047838145786389</v>
      </c>
      <c r="V31" s="67"/>
      <c r="W31" s="56"/>
      <c r="X31" s="56"/>
      <c r="Y31" s="130"/>
      <c r="Z31" s="124"/>
    </row>
    <row r="32" spans="1:26">
      <c r="A32" s="2">
        <v>40</v>
      </c>
      <c r="B32" s="13"/>
      <c r="C32" s="14"/>
      <c r="D32" s="21"/>
      <c r="E32" s="14">
        <v>41.159999999996217</v>
      </c>
      <c r="F32" s="12">
        <v>1378</v>
      </c>
      <c r="G32" s="13">
        <v>22</v>
      </c>
      <c r="H32" s="13" t="s">
        <v>61</v>
      </c>
      <c r="I32" s="13" t="s">
        <v>11</v>
      </c>
      <c r="J32" s="14">
        <v>2850</v>
      </c>
      <c r="K32" s="13" t="s">
        <v>62</v>
      </c>
      <c r="L32" s="18">
        <v>47558.258999999998</v>
      </c>
      <c r="M32" s="19">
        <v>61.333333333333336</v>
      </c>
      <c r="N32" s="189">
        <v>2698.3989999999999</v>
      </c>
      <c r="O32" s="53">
        <f t="shared" si="0"/>
        <v>-0.94326119044854018</v>
      </c>
      <c r="P32" s="20"/>
      <c r="Q32" s="67" t="s">
        <v>324</v>
      </c>
      <c r="R32" s="53"/>
      <c r="S32" s="107">
        <v>84071.952000000005</v>
      </c>
      <c r="T32" s="189">
        <v>21523.629000000001</v>
      </c>
      <c r="U32" s="61">
        <f>-(S32-T32)/S32</f>
        <v>-0.74398561603517899</v>
      </c>
      <c r="V32" s="67"/>
      <c r="W32" s="56"/>
      <c r="X32" s="56"/>
      <c r="Y32" s="130"/>
      <c r="Z32" s="125"/>
    </row>
    <row r="33" spans="1:26">
      <c r="A33" s="2">
        <v>41</v>
      </c>
      <c r="B33" s="13"/>
      <c r="C33" s="14"/>
      <c r="D33" s="21"/>
      <c r="E33" s="21"/>
      <c r="F33" s="12"/>
      <c r="G33" s="13"/>
      <c r="H33" s="13"/>
      <c r="I33" s="13"/>
      <c r="J33" s="14">
        <v>6031</v>
      </c>
      <c r="K33" s="13" t="s">
        <v>60</v>
      </c>
      <c r="L33" s="18">
        <v>20888.596000000001</v>
      </c>
      <c r="M33" s="19">
        <v>87</v>
      </c>
      <c r="N33" s="189">
        <v>9201.8559999999998</v>
      </c>
      <c r="O33" s="53">
        <f t="shared" si="0"/>
        <v>-0.55947944036066377</v>
      </c>
      <c r="P33" s="20"/>
      <c r="Q33" s="194">
        <f>S32-T32-(L32-N32)-(L33-N33)+L32*0.1-N32</f>
        <v>8059.1499000000022</v>
      </c>
      <c r="R33" s="198">
        <f>-(L33-(N33-Q33))/L33</f>
        <v>-0.94529521754358214</v>
      </c>
      <c r="S33" s="107"/>
      <c r="T33" s="56"/>
      <c r="U33" s="61"/>
      <c r="V33" s="67"/>
      <c r="W33" s="56"/>
      <c r="X33" s="56"/>
      <c r="Y33" s="130"/>
      <c r="Z33" s="124"/>
    </row>
    <row r="34" spans="1:26">
      <c r="A34" s="2">
        <v>42</v>
      </c>
      <c r="B34" s="13"/>
      <c r="C34" s="14"/>
      <c r="D34" s="14">
        <v>78</v>
      </c>
      <c r="E34" s="14">
        <v>19.419999999998254</v>
      </c>
      <c r="F34" s="12">
        <v>1384</v>
      </c>
      <c r="G34" s="13">
        <v>16</v>
      </c>
      <c r="H34" s="13" t="s">
        <v>64</v>
      </c>
      <c r="I34" s="13" t="s">
        <v>11</v>
      </c>
      <c r="J34" s="14">
        <v>1573</v>
      </c>
      <c r="K34" s="13" t="s">
        <v>63</v>
      </c>
      <c r="L34" s="18">
        <v>22713.133999999998</v>
      </c>
      <c r="M34" s="19">
        <v>40</v>
      </c>
      <c r="N34" s="189">
        <v>4603.71</v>
      </c>
      <c r="O34" s="53">
        <f t="shared" si="0"/>
        <v>-0.79731066615465751</v>
      </c>
      <c r="P34" s="20"/>
      <c r="Q34" s="204" t="s">
        <v>324</v>
      </c>
      <c r="R34" s="198"/>
      <c r="S34" s="107">
        <v>22713.133999999998</v>
      </c>
      <c r="T34" s="189">
        <v>4603.71</v>
      </c>
      <c r="U34" s="61">
        <f>-(S34-T34)/S34</f>
        <v>-0.79731066615465751</v>
      </c>
      <c r="V34" s="67"/>
      <c r="W34" s="56"/>
      <c r="X34" s="56"/>
      <c r="Y34" s="130"/>
      <c r="Z34" s="124"/>
    </row>
    <row r="35" spans="1:26" ht="15.75" customHeight="1">
      <c r="A35" s="2">
        <v>43</v>
      </c>
      <c r="B35" s="13"/>
      <c r="C35" s="14"/>
      <c r="D35" s="21"/>
      <c r="E35" s="21"/>
      <c r="F35" s="12">
        <v>6018</v>
      </c>
      <c r="G35" s="13">
        <v>18</v>
      </c>
      <c r="H35" s="13" t="s">
        <v>266</v>
      </c>
      <c r="I35" s="13" t="s">
        <v>11</v>
      </c>
      <c r="J35" s="14">
        <v>2840</v>
      </c>
      <c r="K35" s="13" t="s">
        <v>265</v>
      </c>
      <c r="L35" s="18">
        <v>12918.1</v>
      </c>
      <c r="M35" s="19">
        <v>61</v>
      </c>
      <c r="N35" s="189">
        <v>2197.7220000000002</v>
      </c>
      <c r="O35" s="53">
        <f t="shared" si="0"/>
        <v>-0.82987265929200116</v>
      </c>
      <c r="P35" s="20"/>
      <c r="Q35" s="204" t="s">
        <v>324</v>
      </c>
      <c r="R35" s="198"/>
      <c r="S35" s="107">
        <v>12918.1</v>
      </c>
      <c r="T35" s="189">
        <v>2197.7220000000002</v>
      </c>
      <c r="U35" s="61">
        <f>-(S35-T35)/S35</f>
        <v>-0.82987265929200116</v>
      </c>
      <c r="V35" s="67"/>
      <c r="W35" s="56"/>
      <c r="X35" s="56"/>
      <c r="Y35" s="130"/>
      <c r="Z35" s="124"/>
    </row>
    <row r="36" spans="1:26">
      <c r="A36" s="2">
        <v>44</v>
      </c>
      <c r="B36" s="13"/>
      <c r="C36" s="14"/>
      <c r="D36" s="21"/>
      <c r="E36" s="21"/>
      <c r="F36" s="12">
        <v>6041</v>
      </c>
      <c r="G36" s="13">
        <v>20</v>
      </c>
      <c r="H36" s="13" t="s">
        <v>272</v>
      </c>
      <c r="I36" s="13" t="s">
        <v>11</v>
      </c>
      <c r="J36" s="14">
        <v>2850</v>
      </c>
      <c r="K36" s="13" t="s">
        <v>271</v>
      </c>
      <c r="L36" s="18">
        <v>19032.208999999999</v>
      </c>
      <c r="M36" s="19">
        <v>61</v>
      </c>
      <c r="N36" s="189">
        <v>757.702</v>
      </c>
      <c r="O36" s="53">
        <f t="shared" si="0"/>
        <v>-0.96018843635018924</v>
      </c>
      <c r="P36" s="20"/>
      <c r="Q36" s="67" t="s">
        <v>324</v>
      </c>
      <c r="R36" s="53"/>
      <c r="S36" s="107">
        <v>40510.324000000001</v>
      </c>
      <c r="T36" s="189">
        <v>4468.7449999999999</v>
      </c>
      <c r="U36" s="61">
        <f>-(S36-T36)/S36</f>
        <v>-0.88968873712291208</v>
      </c>
      <c r="V36" s="67"/>
      <c r="W36" s="56"/>
      <c r="X36" s="56"/>
      <c r="Y36" s="130"/>
      <c r="Z36" s="125"/>
    </row>
    <row r="37" spans="1:26" ht="13.5" thickBot="1">
      <c r="A37" s="2">
        <v>45</v>
      </c>
      <c r="B37" s="23"/>
      <c r="C37" s="24"/>
      <c r="D37" s="26"/>
      <c r="E37" s="24">
        <v>18.229999999999563</v>
      </c>
      <c r="F37" s="39"/>
      <c r="G37" s="40"/>
      <c r="H37" s="40"/>
      <c r="I37" s="40"/>
      <c r="J37" s="24">
        <v>3947</v>
      </c>
      <c r="K37" s="23" t="s">
        <v>273</v>
      </c>
      <c r="L37" s="28">
        <v>21478.115000000002</v>
      </c>
      <c r="M37" s="29">
        <v>80.666666666666671</v>
      </c>
      <c r="N37" s="191">
        <v>1734.575</v>
      </c>
      <c r="O37" s="54">
        <f t="shared" si="0"/>
        <v>-0.91923988674052637</v>
      </c>
      <c r="P37" s="30"/>
      <c r="Q37" s="67" t="s">
        <v>324</v>
      </c>
      <c r="R37" s="53"/>
      <c r="S37" s="107"/>
      <c r="T37" s="56"/>
      <c r="U37" s="61"/>
      <c r="V37" s="67">
        <f>SUM(L28:L37)</f>
        <v>257971.43699999998</v>
      </c>
      <c r="W37" s="56">
        <f>-0.9*V37</f>
        <v>-232174.29329999999</v>
      </c>
      <c r="X37" s="189">
        <v>-294539.58299999975</v>
      </c>
      <c r="Y37" s="130">
        <f>X37/W37</f>
        <v>1.2686141037130909</v>
      </c>
      <c r="Z37" s="124"/>
    </row>
    <row r="38" spans="1:26" ht="13.5" thickBot="1">
      <c r="A38" s="2">
        <v>46</v>
      </c>
      <c r="B38" s="32" t="s">
        <v>67</v>
      </c>
      <c r="C38" s="33">
        <v>23</v>
      </c>
      <c r="D38" s="41"/>
      <c r="E38" s="42"/>
      <c r="F38" s="31">
        <v>1507</v>
      </c>
      <c r="G38" s="32">
        <v>23</v>
      </c>
      <c r="H38" s="32" t="s">
        <v>66</v>
      </c>
      <c r="I38" s="32" t="s">
        <v>42</v>
      </c>
      <c r="J38" s="33">
        <v>3809</v>
      </c>
      <c r="K38" s="32" t="s">
        <v>65</v>
      </c>
      <c r="L38" s="36">
        <v>1158.886</v>
      </c>
      <c r="M38" s="37">
        <v>78</v>
      </c>
      <c r="N38" s="193">
        <v>667.80799999999999</v>
      </c>
      <c r="O38" s="93">
        <f t="shared" si="0"/>
        <v>-0.42375004961661455</v>
      </c>
      <c r="P38" s="38"/>
      <c r="Q38" s="199">
        <f>S38-T38-(L38-N38)</f>
        <v>630.12899999999991</v>
      </c>
      <c r="R38" s="200">
        <f>-(L38-(N38-Q38))/L38</f>
        <v>-0.96748687964131064</v>
      </c>
      <c r="S38" s="110">
        <v>1982.37</v>
      </c>
      <c r="T38" s="193">
        <v>861.16300000000001</v>
      </c>
      <c r="U38" s="92">
        <f>-(S38-T38)/S38</f>
        <v>-0.56558916852050822</v>
      </c>
      <c r="V38" s="67">
        <f>L38</f>
        <v>1158.886</v>
      </c>
      <c r="W38" s="56">
        <f>-0.9*V38</f>
        <v>-1042.9974</v>
      </c>
      <c r="X38" s="189">
        <v>-1148.9789999999998</v>
      </c>
      <c r="Y38" s="130">
        <f>X38/W38</f>
        <v>1.1016125255921059</v>
      </c>
      <c r="Z38" s="124"/>
    </row>
    <row r="39" spans="1:26">
      <c r="A39" s="2">
        <v>47</v>
      </c>
      <c r="B39" s="4" t="s">
        <v>20</v>
      </c>
      <c r="C39" s="5">
        <v>24</v>
      </c>
      <c r="D39" s="7">
        <v>35</v>
      </c>
      <c r="E39" s="5">
        <v>17.169999999998254</v>
      </c>
      <c r="F39" s="3">
        <v>602</v>
      </c>
      <c r="G39" s="4">
        <v>24</v>
      </c>
      <c r="H39" s="4" t="s">
        <v>19</v>
      </c>
      <c r="I39" s="4" t="s">
        <v>11</v>
      </c>
      <c r="J39" s="5">
        <v>3405</v>
      </c>
      <c r="K39" s="4" t="s">
        <v>21</v>
      </c>
      <c r="L39" s="9">
        <v>19498.153999999999</v>
      </c>
      <c r="M39" s="10">
        <v>75.666666666666671</v>
      </c>
      <c r="N39" s="192">
        <v>1481.268</v>
      </c>
      <c r="O39" s="55">
        <f t="shared" si="0"/>
        <v>-0.92403034666768968</v>
      </c>
      <c r="P39" s="11"/>
      <c r="Q39" s="67" t="s">
        <v>324</v>
      </c>
      <c r="R39" s="53"/>
      <c r="S39" s="107">
        <v>39974.15</v>
      </c>
      <c r="T39" s="189">
        <v>2870.223</v>
      </c>
      <c r="U39" s="61">
        <f>-(S39-T39)/S39</f>
        <v>-0.92819802297234588</v>
      </c>
      <c r="V39" s="67"/>
      <c r="W39" s="56"/>
      <c r="X39" s="56"/>
      <c r="Y39" s="130"/>
      <c r="Z39" s="125"/>
    </row>
    <row r="40" spans="1:26">
      <c r="A40" s="2">
        <v>48</v>
      </c>
      <c r="B40" s="13"/>
      <c r="C40" s="14"/>
      <c r="D40" s="16">
        <v>36</v>
      </c>
      <c r="E40" s="16">
        <v>17.819999999999709</v>
      </c>
      <c r="F40" s="12"/>
      <c r="G40" s="13"/>
      <c r="H40" s="13"/>
      <c r="I40" s="13"/>
      <c r="J40" s="14">
        <v>3407</v>
      </c>
      <c r="K40" s="13" t="s">
        <v>18</v>
      </c>
      <c r="L40" s="18">
        <v>20475.995999999999</v>
      </c>
      <c r="M40" s="19">
        <v>76</v>
      </c>
      <c r="N40" s="189">
        <v>1388.9549999999999</v>
      </c>
      <c r="O40" s="53">
        <f t="shared" si="0"/>
        <v>-0.93216666969460227</v>
      </c>
      <c r="P40" s="20"/>
      <c r="Q40" s="67" t="s">
        <v>324</v>
      </c>
      <c r="R40" s="53"/>
      <c r="S40" s="107"/>
      <c r="T40" s="56"/>
      <c r="U40" s="61"/>
      <c r="V40" s="67"/>
      <c r="W40" s="56"/>
      <c r="X40" s="56"/>
      <c r="Y40" s="130"/>
      <c r="Z40" s="125"/>
    </row>
    <row r="41" spans="1:26">
      <c r="A41" s="2">
        <v>49</v>
      </c>
      <c r="B41" s="13"/>
      <c r="C41" s="14"/>
      <c r="D41" s="16">
        <v>86</v>
      </c>
      <c r="E41" s="16">
        <v>15.819999999999709</v>
      </c>
      <c r="F41" s="12">
        <v>1552</v>
      </c>
      <c r="G41" s="13">
        <v>25</v>
      </c>
      <c r="H41" s="13" t="s">
        <v>69</v>
      </c>
      <c r="I41" s="13" t="s">
        <v>11</v>
      </c>
      <c r="J41" s="14">
        <v>2866</v>
      </c>
      <c r="K41" s="13" t="s">
        <v>68</v>
      </c>
      <c r="L41" s="18">
        <v>17971.2</v>
      </c>
      <c r="M41" s="19">
        <v>63</v>
      </c>
      <c r="N41" s="189">
        <v>831.27</v>
      </c>
      <c r="O41" s="53">
        <f t="shared" si="0"/>
        <v>-0.95374432425213673</v>
      </c>
      <c r="P41" s="20"/>
      <c r="Q41" s="65" t="s">
        <v>324</v>
      </c>
      <c r="R41" s="53"/>
      <c r="S41" s="107">
        <v>32386.277999999998</v>
      </c>
      <c r="T41" s="189">
        <v>2971.56</v>
      </c>
      <c r="U41" s="61">
        <f>-(S41-T41)/S41</f>
        <v>-0.9082463258050214</v>
      </c>
      <c r="V41" s="67"/>
      <c r="W41" s="56"/>
      <c r="X41" s="56"/>
      <c r="Y41" s="130"/>
      <c r="Z41" s="125"/>
    </row>
    <row r="42" spans="1:26">
      <c r="A42" s="2">
        <v>50</v>
      </c>
      <c r="B42" s="13"/>
      <c r="C42" s="14"/>
      <c r="D42" s="16">
        <v>75</v>
      </c>
      <c r="E42" s="14">
        <v>12.699999999998909</v>
      </c>
      <c r="F42" s="12"/>
      <c r="G42" s="13"/>
      <c r="H42" s="13"/>
      <c r="I42" s="13"/>
      <c r="J42" s="14">
        <v>2876</v>
      </c>
      <c r="K42" s="13" t="s">
        <v>70</v>
      </c>
      <c r="L42" s="18">
        <v>14415.078</v>
      </c>
      <c r="M42" s="19">
        <v>68</v>
      </c>
      <c r="N42" s="189">
        <v>2140.29</v>
      </c>
      <c r="O42" s="53">
        <f t="shared" si="0"/>
        <v>-0.85152421651828736</v>
      </c>
      <c r="P42" s="20"/>
      <c r="Q42" s="204" t="s">
        <v>324</v>
      </c>
      <c r="R42" s="198"/>
      <c r="S42" s="107"/>
      <c r="T42" s="56"/>
      <c r="U42" s="61"/>
      <c r="V42" s="67"/>
      <c r="W42" s="56"/>
      <c r="X42" s="56"/>
      <c r="Y42" s="130"/>
      <c r="Z42" s="125"/>
    </row>
    <row r="43" spans="1:26">
      <c r="A43" s="2">
        <v>51</v>
      </c>
      <c r="B43" s="13"/>
      <c r="C43" s="14"/>
      <c r="D43" s="16">
        <v>60</v>
      </c>
      <c r="E43" s="14">
        <v>9.0400000000008731</v>
      </c>
      <c r="F43" s="12">
        <v>1554</v>
      </c>
      <c r="G43" s="13">
        <v>28</v>
      </c>
      <c r="H43" s="13" t="s">
        <v>72</v>
      </c>
      <c r="I43" s="13" t="s">
        <v>11</v>
      </c>
      <c r="J43" s="14">
        <v>3797</v>
      </c>
      <c r="K43" s="13" t="s">
        <v>71</v>
      </c>
      <c r="L43" s="18">
        <v>10095.924999999999</v>
      </c>
      <c r="M43" s="19">
        <v>77</v>
      </c>
      <c r="N43" s="189">
        <v>8553.5329999999994</v>
      </c>
      <c r="O43" s="53">
        <f t="shared" si="0"/>
        <v>-0.15277371810903903</v>
      </c>
      <c r="P43" s="20"/>
      <c r="Q43" s="194">
        <f>S43-T43-(L43-N43)</f>
        <v>7073.3590000000022</v>
      </c>
      <c r="R43" s="198">
        <f>-(L43-(N43-Q43))/L43</f>
        <v>-0.8533889663403802</v>
      </c>
      <c r="S43" s="107">
        <v>18793.539000000001</v>
      </c>
      <c r="T43" s="189">
        <v>10177.787999999999</v>
      </c>
      <c r="U43" s="61">
        <f>-(S43-T43)/S43</f>
        <v>-0.45844218058131581</v>
      </c>
      <c r="V43" s="67"/>
      <c r="W43" s="56"/>
      <c r="X43" s="56"/>
      <c r="Y43" s="130"/>
      <c r="Z43" s="124"/>
    </row>
    <row r="44" spans="1:26">
      <c r="A44" s="2">
        <v>52</v>
      </c>
      <c r="B44" s="13"/>
      <c r="C44" s="14"/>
      <c r="D44" s="16">
        <v>7</v>
      </c>
      <c r="E44" s="14">
        <v>43.089999999996508</v>
      </c>
      <c r="F44" s="12">
        <v>1571</v>
      </c>
      <c r="G44" s="13">
        <v>26</v>
      </c>
      <c r="H44" s="13" t="s">
        <v>74</v>
      </c>
      <c r="I44" s="13" t="s">
        <v>11</v>
      </c>
      <c r="J44" s="14">
        <v>983</v>
      </c>
      <c r="K44" s="13" t="s">
        <v>73</v>
      </c>
      <c r="L44" s="18">
        <v>48730.967999999993</v>
      </c>
      <c r="M44" s="19">
        <v>23.666666666666668</v>
      </c>
      <c r="N44" s="189">
        <v>4443.5779999999995</v>
      </c>
      <c r="O44" s="53">
        <f t="shared" si="0"/>
        <v>-0.90881408306931222</v>
      </c>
      <c r="P44" s="20"/>
      <c r="Q44" s="67" t="s">
        <v>324</v>
      </c>
      <c r="R44" s="53"/>
      <c r="S44" s="107">
        <v>52525.838000000003</v>
      </c>
      <c r="T44" s="189">
        <v>4474.3979999999992</v>
      </c>
      <c r="U44" s="61">
        <f>-(S44-T44)/S44</f>
        <v>-0.91481529528381822</v>
      </c>
      <c r="V44" s="67"/>
      <c r="W44" s="56"/>
      <c r="X44" s="56"/>
      <c r="Y44" s="130"/>
      <c r="Z44" s="124"/>
    </row>
    <row r="45" spans="1:26">
      <c r="A45" s="2">
        <v>53</v>
      </c>
      <c r="B45" s="13"/>
      <c r="C45" s="14"/>
      <c r="D45" s="16">
        <v>43</v>
      </c>
      <c r="E45" s="16">
        <v>28.470000000001164</v>
      </c>
      <c r="F45" s="12">
        <v>1572</v>
      </c>
      <c r="G45" s="13">
        <v>27</v>
      </c>
      <c r="H45" s="13" t="s">
        <v>76</v>
      </c>
      <c r="I45" s="13" t="s">
        <v>11</v>
      </c>
      <c r="J45" s="14">
        <v>2727</v>
      </c>
      <c r="K45" s="13" t="s">
        <v>75</v>
      </c>
      <c r="L45" s="18">
        <v>33904.702999999994</v>
      </c>
      <c r="M45" s="19">
        <v>57.5</v>
      </c>
      <c r="N45" s="189">
        <v>849.95600000000002</v>
      </c>
      <c r="O45" s="53">
        <f t="shared" si="0"/>
        <v>-0.97493102947989252</v>
      </c>
      <c r="P45" s="20"/>
      <c r="Q45" s="67" t="s">
        <v>324</v>
      </c>
      <c r="R45" s="53"/>
      <c r="S45" s="107">
        <v>33911.076999999997</v>
      </c>
      <c r="T45" s="189">
        <v>861.447</v>
      </c>
      <c r="U45" s="61">
        <f>-(S45-T45)/S45</f>
        <v>-0.9745968846698676</v>
      </c>
      <c r="V45" s="67"/>
      <c r="W45" s="56"/>
      <c r="X45" s="56"/>
      <c r="Y45" s="130"/>
      <c r="Z45" s="125"/>
    </row>
    <row r="46" spans="1:26">
      <c r="A46" s="2">
        <v>54</v>
      </c>
      <c r="B46" s="13"/>
      <c r="C46" s="14"/>
      <c r="D46" s="16">
        <v>24</v>
      </c>
      <c r="E46" s="14">
        <v>27.299999999999272</v>
      </c>
      <c r="F46" s="12">
        <v>1573</v>
      </c>
      <c r="G46" s="13">
        <v>29</v>
      </c>
      <c r="H46" s="13" t="s">
        <v>78</v>
      </c>
      <c r="I46" s="13" t="s">
        <v>11</v>
      </c>
      <c r="J46" s="14">
        <v>1571</v>
      </c>
      <c r="K46" s="13" t="s">
        <v>79</v>
      </c>
      <c r="L46" s="18">
        <v>32586.773000000001</v>
      </c>
      <c r="M46" s="19">
        <v>37.5</v>
      </c>
      <c r="N46" s="189">
        <v>1047.674</v>
      </c>
      <c r="O46" s="53">
        <f t="shared" si="0"/>
        <v>-0.96784971620233773</v>
      </c>
      <c r="P46" s="20"/>
      <c r="Q46" s="67" t="s">
        <v>324</v>
      </c>
      <c r="R46" s="53"/>
      <c r="S46" s="107">
        <v>70343.369000000006</v>
      </c>
      <c r="T46" s="189">
        <v>2421.4880000000003</v>
      </c>
      <c r="U46" s="61">
        <f>-(S46-T46)/S46</f>
        <v>-0.96557617250319649</v>
      </c>
      <c r="V46" s="67"/>
      <c r="W46" s="56"/>
      <c r="X46" s="56"/>
      <c r="Y46" s="130"/>
      <c r="Z46" s="125"/>
    </row>
    <row r="47" spans="1:26" ht="13.5" thickBot="1">
      <c r="A47" s="2">
        <v>55</v>
      </c>
      <c r="B47" s="23"/>
      <c r="C47" s="24"/>
      <c r="D47" s="43">
        <v>21</v>
      </c>
      <c r="E47" s="24">
        <v>32.57999999999447</v>
      </c>
      <c r="F47" s="22"/>
      <c r="G47" s="23"/>
      <c r="H47" s="23"/>
      <c r="I47" s="23"/>
      <c r="J47" s="24">
        <v>1573</v>
      </c>
      <c r="K47" s="23" t="s">
        <v>77</v>
      </c>
      <c r="L47" s="28">
        <v>37756.595999999998</v>
      </c>
      <c r="M47" s="29">
        <v>39.833333333333336</v>
      </c>
      <c r="N47" s="191">
        <v>1373.8140000000001</v>
      </c>
      <c r="O47" s="54">
        <f t="shared" si="0"/>
        <v>-0.96361393384085792</v>
      </c>
      <c r="P47" s="30"/>
      <c r="Q47" s="67" t="s">
        <v>324</v>
      </c>
      <c r="R47" s="53"/>
      <c r="S47" s="107"/>
      <c r="T47" s="56"/>
      <c r="U47" s="61"/>
      <c r="V47" s="67">
        <f>SUM(L39:L47)</f>
        <v>235435.39299999995</v>
      </c>
      <c r="W47" s="56">
        <f>-0.9*V47</f>
        <v>-211891.85369999995</v>
      </c>
      <c r="X47" s="189">
        <v>-231522.94799999997</v>
      </c>
      <c r="Y47" s="130">
        <f>X47/W47</f>
        <v>1.0926467627575436</v>
      </c>
      <c r="Z47" s="126"/>
    </row>
    <row r="48" spans="1:26" ht="12.75" customHeight="1">
      <c r="A48" s="2">
        <v>56</v>
      </c>
      <c r="B48" s="4" t="s">
        <v>82</v>
      </c>
      <c r="C48" s="5">
        <v>25</v>
      </c>
      <c r="D48" s="6"/>
      <c r="E48" s="7">
        <v>11.540000000000873</v>
      </c>
      <c r="F48" s="3">
        <v>1599</v>
      </c>
      <c r="G48" s="4">
        <v>31</v>
      </c>
      <c r="H48" s="4" t="s">
        <v>81</v>
      </c>
      <c r="I48" s="4" t="s">
        <v>42</v>
      </c>
      <c r="J48" s="5">
        <v>1384</v>
      </c>
      <c r="K48" s="4" t="s">
        <v>80</v>
      </c>
      <c r="L48" s="9">
        <v>13065.857</v>
      </c>
      <c r="M48" s="10">
        <v>35.333333333333336</v>
      </c>
      <c r="N48" s="192">
        <v>10.635999999999999</v>
      </c>
      <c r="O48" s="55">
        <f t="shared" si="0"/>
        <v>-0.99918596996737374</v>
      </c>
      <c r="P48" s="11"/>
      <c r="Q48" s="66" t="s">
        <v>324</v>
      </c>
      <c r="R48" s="55"/>
      <c r="S48" s="108">
        <v>22014.056</v>
      </c>
      <c r="T48" s="192">
        <v>46.444999999999993</v>
      </c>
      <c r="U48" s="62">
        <f>-(S48-T48)/S48</f>
        <v>-0.99789021159935276</v>
      </c>
      <c r="V48" s="67"/>
      <c r="W48" s="56"/>
      <c r="X48" s="56"/>
      <c r="Y48" s="130"/>
      <c r="Z48" s="125"/>
    </row>
    <row r="49" spans="1:26">
      <c r="A49" s="2">
        <v>57</v>
      </c>
      <c r="B49" s="13"/>
      <c r="C49" s="14"/>
      <c r="D49" s="21"/>
      <c r="E49" s="14">
        <v>8.0200000000004366</v>
      </c>
      <c r="F49" s="12"/>
      <c r="G49" s="13"/>
      <c r="H49" s="13"/>
      <c r="I49" s="13"/>
      <c r="J49" s="14">
        <v>1552</v>
      </c>
      <c r="K49" s="13" t="s">
        <v>83</v>
      </c>
      <c r="L49" s="18">
        <v>8948.1990000000005</v>
      </c>
      <c r="M49" s="19">
        <v>36</v>
      </c>
      <c r="N49" s="189">
        <v>35.808999999999997</v>
      </c>
      <c r="O49" s="53">
        <f>-(L49-N49)/L49</f>
        <v>-0.99599818913280769</v>
      </c>
      <c r="P49" s="20"/>
      <c r="Q49" s="67" t="s">
        <v>324</v>
      </c>
      <c r="R49" s="53"/>
      <c r="S49" s="107"/>
      <c r="T49" s="56"/>
      <c r="U49" s="61"/>
      <c r="V49" s="67"/>
      <c r="W49" s="56"/>
      <c r="X49" s="56"/>
      <c r="Y49" s="130"/>
      <c r="Z49" s="125"/>
    </row>
    <row r="50" spans="1:26">
      <c r="A50" s="2">
        <v>58</v>
      </c>
      <c r="B50" s="13"/>
      <c r="C50" s="14"/>
      <c r="D50" s="21"/>
      <c r="E50" s="21"/>
      <c r="F50" s="12">
        <v>1606</v>
      </c>
      <c r="G50" s="13">
        <v>32</v>
      </c>
      <c r="H50" s="13" t="s">
        <v>85</v>
      </c>
      <c r="I50" s="13" t="s">
        <v>11</v>
      </c>
      <c r="J50" s="14">
        <v>1743</v>
      </c>
      <c r="K50" s="13" t="s">
        <v>84</v>
      </c>
      <c r="L50" s="18">
        <v>5281.65</v>
      </c>
      <c r="M50" s="19">
        <v>48</v>
      </c>
      <c r="N50" s="189">
        <v>130.22200000000001</v>
      </c>
      <c r="O50" s="53">
        <f t="shared" si="0"/>
        <v>-0.97534444728446612</v>
      </c>
      <c r="P50" s="20"/>
      <c r="Q50" s="67" t="s">
        <v>324</v>
      </c>
      <c r="R50" s="53"/>
      <c r="S50" s="107">
        <v>5281.65</v>
      </c>
      <c r="T50" s="189">
        <v>130.22200000000001</v>
      </c>
      <c r="U50" s="61">
        <f>-(S50-T50)/S50</f>
        <v>-0.97534444728446612</v>
      </c>
      <c r="V50" s="67"/>
      <c r="W50" s="56"/>
      <c r="X50" s="56"/>
      <c r="Y50" s="130"/>
      <c r="Z50" s="125"/>
    </row>
    <row r="51" spans="1:26">
      <c r="A51" s="2">
        <v>59</v>
      </c>
      <c r="B51" s="13"/>
      <c r="C51" s="14"/>
      <c r="D51" s="21"/>
      <c r="E51" s="15"/>
      <c r="F51" s="12">
        <v>1613</v>
      </c>
      <c r="G51" s="13">
        <v>34</v>
      </c>
      <c r="H51" s="13" t="s">
        <v>87</v>
      </c>
      <c r="I51" s="13" t="s">
        <v>11</v>
      </c>
      <c r="J51" s="14">
        <v>6705</v>
      </c>
      <c r="K51" s="13" t="s">
        <v>86</v>
      </c>
      <c r="L51" s="18">
        <v>4398.9769999999999</v>
      </c>
      <c r="M51" s="19">
        <v>94</v>
      </c>
      <c r="N51" s="189">
        <v>0</v>
      </c>
      <c r="O51" s="53">
        <f t="shared" si="0"/>
        <v>-1</v>
      </c>
      <c r="P51" s="20"/>
      <c r="Q51" s="67" t="s">
        <v>324</v>
      </c>
      <c r="R51" s="53"/>
      <c r="S51" s="107">
        <v>4398.9769999999999</v>
      </c>
      <c r="T51" s="189">
        <v>0</v>
      </c>
      <c r="U51" s="61">
        <f>-(S51-T51)/S51</f>
        <v>-1</v>
      </c>
      <c r="V51" s="67"/>
      <c r="W51" s="56"/>
      <c r="X51" s="56"/>
      <c r="Y51" s="130"/>
      <c r="Z51" s="124"/>
    </row>
    <row r="52" spans="1:26">
      <c r="A52" s="2">
        <v>60</v>
      </c>
      <c r="B52" s="13"/>
      <c r="C52" s="14"/>
      <c r="D52" s="21"/>
      <c r="E52" s="16">
        <v>17.159999999999854</v>
      </c>
      <c r="F52" s="12">
        <v>1619</v>
      </c>
      <c r="G52" s="13">
        <v>30</v>
      </c>
      <c r="H52" s="13" t="s">
        <v>89</v>
      </c>
      <c r="I52" s="13" t="s">
        <v>11</v>
      </c>
      <c r="J52" s="14">
        <v>1606</v>
      </c>
      <c r="K52" s="13" t="s">
        <v>91</v>
      </c>
      <c r="L52" s="18">
        <v>19450.291000000001</v>
      </c>
      <c r="M52" s="19">
        <v>43.6</v>
      </c>
      <c r="N52" s="189">
        <v>4479.2979999999998</v>
      </c>
      <c r="O52" s="53">
        <f t="shared" si="0"/>
        <v>-0.76970534785315048</v>
      </c>
      <c r="P52" s="20"/>
      <c r="Q52" s="194">
        <f>S52-T52-(SUM(L52:L54)-SUM(N52:N54))-Q53-Q54</f>
        <v>721.31059999999889</v>
      </c>
      <c r="R52" s="198">
        <f>-(L52-(N52-Q52))/L52</f>
        <v>-0.80679017090284144</v>
      </c>
      <c r="S52" s="107">
        <v>39593.468000000001</v>
      </c>
      <c r="T52" s="189">
        <v>7605.5250000000005</v>
      </c>
      <c r="U52" s="61">
        <f>-(S52-T52)/S52</f>
        <v>-0.80790960266476275</v>
      </c>
      <c r="V52" s="67"/>
      <c r="W52" s="56"/>
      <c r="X52" s="56"/>
      <c r="Y52" s="130"/>
      <c r="Z52" s="125"/>
    </row>
    <row r="53" spans="1:26">
      <c r="A53" s="2">
        <v>62</v>
      </c>
      <c r="B53" s="13"/>
      <c r="C53" s="14"/>
      <c r="D53" s="15"/>
      <c r="E53" s="14">
        <v>7.9899999999997817</v>
      </c>
      <c r="F53" s="12"/>
      <c r="G53" s="13"/>
      <c r="H53" s="13"/>
      <c r="I53" s="13"/>
      <c r="J53" s="14">
        <v>2403</v>
      </c>
      <c r="K53" s="13" t="s">
        <v>90</v>
      </c>
      <c r="L53" s="18">
        <v>8852.7420000000002</v>
      </c>
      <c r="M53" s="19">
        <v>50.5</v>
      </c>
      <c r="N53" s="189">
        <v>1625.2070000000001</v>
      </c>
      <c r="O53" s="53">
        <f t="shared" si="0"/>
        <v>-0.81641767036698909</v>
      </c>
      <c r="P53" s="20"/>
      <c r="Q53" s="194">
        <f>N53-L53*0.1</f>
        <v>739.93280000000004</v>
      </c>
      <c r="R53" s="198">
        <f t="shared" ref="R53:R54" si="1">-(L53-(N53-Q53))/L53</f>
        <v>-0.9</v>
      </c>
      <c r="S53" s="107"/>
      <c r="T53" s="56"/>
      <c r="U53" s="61"/>
      <c r="V53" s="67"/>
      <c r="W53" s="56"/>
      <c r="X53" s="56"/>
      <c r="Y53" s="130"/>
      <c r="Z53" s="124"/>
    </row>
    <row r="54" spans="1:26">
      <c r="A54" s="2">
        <v>63</v>
      </c>
      <c r="B54" s="13"/>
      <c r="C54" s="14"/>
      <c r="D54" s="15"/>
      <c r="E54" s="16">
        <v>8.2299999999995634</v>
      </c>
      <c r="F54" s="12"/>
      <c r="G54" s="13"/>
      <c r="H54" s="13"/>
      <c r="I54" s="13"/>
      <c r="J54" s="14">
        <v>2828</v>
      </c>
      <c r="K54" s="13" t="s">
        <v>88</v>
      </c>
      <c r="L54" s="18">
        <v>9253.5239999999994</v>
      </c>
      <c r="M54" s="19">
        <v>58.5</v>
      </c>
      <c r="N54" s="189">
        <v>1382.961</v>
      </c>
      <c r="O54" s="53">
        <f t="shared" si="0"/>
        <v>-0.85054764001260486</v>
      </c>
      <c r="P54" s="20"/>
      <c r="Q54" s="194">
        <f>N54-L54*0.1</f>
        <v>457.60860000000002</v>
      </c>
      <c r="R54" s="198">
        <f t="shared" si="1"/>
        <v>-0.9</v>
      </c>
      <c r="S54" s="107"/>
      <c r="T54" s="56"/>
      <c r="U54" s="61"/>
      <c r="V54" s="67"/>
      <c r="W54" s="56"/>
      <c r="X54" s="56"/>
      <c r="Y54" s="130"/>
      <c r="Z54" s="124"/>
    </row>
    <row r="55" spans="1:26">
      <c r="A55" s="2">
        <v>65</v>
      </c>
      <c r="B55" s="13"/>
      <c r="C55" s="14"/>
      <c r="D55" s="15"/>
      <c r="E55" s="14">
        <v>2.5399999999999636</v>
      </c>
      <c r="F55" s="12">
        <v>1626</v>
      </c>
      <c r="G55" s="13">
        <v>33</v>
      </c>
      <c r="H55" s="13" t="s">
        <v>93</v>
      </c>
      <c r="I55" s="13" t="s">
        <v>11</v>
      </c>
      <c r="J55" s="14">
        <v>1353</v>
      </c>
      <c r="K55" s="13" t="s">
        <v>95</v>
      </c>
      <c r="L55" s="18">
        <v>2886.123</v>
      </c>
      <c r="M55" s="19">
        <v>28.5</v>
      </c>
      <c r="N55" s="189">
        <v>130.435</v>
      </c>
      <c r="O55" s="53">
        <f t="shared" si="0"/>
        <v>-0.95480615344529673</v>
      </c>
      <c r="P55" s="20"/>
      <c r="Q55" s="67" t="s">
        <v>324</v>
      </c>
      <c r="R55" s="53"/>
      <c r="S55" s="107">
        <v>14131.763000000001</v>
      </c>
      <c r="T55" s="189">
        <v>2076.3119999999999</v>
      </c>
      <c r="U55" s="61">
        <f>-(S55-T55)/S55</f>
        <v>-0.85307480743910014</v>
      </c>
      <c r="V55" s="67"/>
      <c r="W55" s="56"/>
      <c r="X55" s="56"/>
      <c r="Y55" s="130"/>
      <c r="Z55" s="124"/>
    </row>
    <row r="56" spans="1:26">
      <c r="A56" s="2">
        <v>66</v>
      </c>
      <c r="B56" s="13"/>
      <c r="C56" s="14"/>
      <c r="D56" s="15"/>
      <c r="E56" s="14">
        <v>4.5500000000001819</v>
      </c>
      <c r="F56" s="12"/>
      <c r="G56" s="13"/>
      <c r="H56" s="13"/>
      <c r="I56" s="13"/>
      <c r="J56" s="14">
        <v>6004</v>
      </c>
      <c r="K56" s="13" t="s">
        <v>94</v>
      </c>
      <c r="L56" s="18">
        <v>4998.9809999999998</v>
      </c>
      <c r="M56" s="19">
        <v>84.5</v>
      </c>
      <c r="N56" s="189">
        <v>1945.877</v>
      </c>
      <c r="O56" s="53">
        <f t="shared" si="0"/>
        <v>-0.61074526988600275</v>
      </c>
      <c r="P56" s="20"/>
      <c r="Q56" s="194">
        <f>L57*0.1+L55*0.1-N55</f>
        <v>500.72269999999997</v>
      </c>
      <c r="R56" s="198">
        <f>-(L56-(N56-Q56))/L56</f>
        <v>-0.71091022350354993</v>
      </c>
      <c r="S56" s="107"/>
      <c r="T56" s="56"/>
      <c r="U56" s="61"/>
      <c r="V56" s="67"/>
      <c r="W56" s="56"/>
      <c r="X56" s="56"/>
      <c r="Y56" s="130"/>
      <c r="Z56" s="124"/>
    </row>
    <row r="57" spans="1:26" ht="13.5" thickBot="1">
      <c r="A57" s="2">
        <v>67</v>
      </c>
      <c r="B57" s="23"/>
      <c r="C57" s="24"/>
      <c r="D57" s="25"/>
      <c r="E57" s="26"/>
      <c r="F57" s="22"/>
      <c r="G57" s="23"/>
      <c r="H57" s="23"/>
      <c r="I57" s="23"/>
      <c r="J57" s="24">
        <v>6018</v>
      </c>
      <c r="K57" s="23" t="s">
        <v>92</v>
      </c>
      <c r="L57" s="28">
        <v>3425.4540000000002</v>
      </c>
      <c r="M57" s="29">
        <v>85</v>
      </c>
      <c r="N57" s="191">
        <v>0</v>
      </c>
      <c r="O57" s="54">
        <f t="shared" si="0"/>
        <v>-1</v>
      </c>
      <c r="P57" s="30"/>
      <c r="Q57" s="68" t="s">
        <v>324</v>
      </c>
      <c r="R57" s="201"/>
      <c r="S57" s="109"/>
      <c r="T57" s="57"/>
      <c r="U57" s="63"/>
      <c r="V57" s="67">
        <f>SUM(L48:L57)</f>
        <v>80561.79800000001</v>
      </c>
      <c r="W57" s="56">
        <f>-0.9*V57</f>
        <v>-72505.618200000012</v>
      </c>
      <c r="X57" s="189">
        <v>-79886.121999999974</v>
      </c>
      <c r="Y57" s="130">
        <f>X57/W57</f>
        <v>1.1017921642932762</v>
      </c>
      <c r="Z57" s="124"/>
    </row>
    <row r="58" spans="1:26">
      <c r="A58" s="2">
        <v>68</v>
      </c>
      <c r="B58" s="4" t="s">
        <v>98</v>
      </c>
      <c r="C58" s="5">
        <v>26</v>
      </c>
      <c r="D58" s="44"/>
      <c r="E58" s="45"/>
      <c r="F58" s="3">
        <v>1702</v>
      </c>
      <c r="G58" s="4">
        <v>35</v>
      </c>
      <c r="H58" s="4" t="s">
        <v>97</v>
      </c>
      <c r="I58" s="4" t="s">
        <v>42</v>
      </c>
      <c r="J58" s="5">
        <v>8006</v>
      </c>
      <c r="K58" s="4" t="s">
        <v>96</v>
      </c>
      <c r="L58" s="9">
        <v>4588.6899999999996</v>
      </c>
      <c r="M58" s="10">
        <v>96</v>
      </c>
      <c r="N58" s="192">
        <v>69.894000000000005</v>
      </c>
      <c r="O58" s="55">
        <f t="shared" si="0"/>
        <v>-0.984768201817948</v>
      </c>
      <c r="P58" s="11"/>
      <c r="Q58" s="66" t="s">
        <v>324</v>
      </c>
      <c r="R58" s="187"/>
      <c r="S58" s="107">
        <v>21415.815999999999</v>
      </c>
      <c r="T58" s="189">
        <v>8556.1219999999994</v>
      </c>
      <c r="U58" s="61">
        <f>-(S58-T58)/S58</f>
        <v>-0.60047648896497807</v>
      </c>
      <c r="V58" s="67"/>
      <c r="W58" s="56"/>
      <c r="X58" s="56"/>
      <c r="Y58" s="130"/>
      <c r="Z58" s="125"/>
    </row>
    <row r="59" spans="1:26">
      <c r="A59" s="2">
        <v>69</v>
      </c>
      <c r="B59" s="13"/>
      <c r="C59" s="14"/>
      <c r="D59" s="16">
        <v>58</v>
      </c>
      <c r="E59" s="16">
        <v>34.849999999998545</v>
      </c>
      <c r="F59" s="12">
        <v>1733</v>
      </c>
      <c r="G59" s="13">
        <v>36</v>
      </c>
      <c r="H59" s="13" t="s">
        <v>100</v>
      </c>
      <c r="I59" s="13" t="s">
        <v>11</v>
      </c>
      <c r="J59" s="14">
        <v>1552</v>
      </c>
      <c r="K59" s="13" t="s">
        <v>101</v>
      </c>
      <c r="L59" s="18">
        <v>43227.925999999999</v>
      </c>
      <c r="M59" s="19">
        <v>36.4</v>
      </c>
      <c r="N59" s="189">
        <v>1200.1680000000001</v>
      </c>
      <c r="O59" s="53">
        <f t="shared" si="0"/>
        <v>-0.97223628077830992</v>
      </c>
      <c r="P59" s="20"/>
      <c r="Q59" s="67" t="s">
        <v>324</v>
      </c>
      <c r="R59" s="53"/>
      <c r="S59" s="107">
        <v>91904.074999999997</v>
      </c>
      <c r="T59" s="189">
        <v>43765.53</v>
      </c>
      <c r="U59" s="61">
        <f>-(S59-T59)/S59</f>
        <v>-0.52379119206629299</v>
      </c>
      <c r="V59" s="67"/>
      <c r="W59" s="56"/>
      <c r="X59" s="56"/>
      <c r="Y59" s="130"/>
      <c r="Z59" s="125"/>
    </row>
    <row r="60" spans="1:26">
      <c r="A60" s="2">
        <v>70</v>
      </c>
      <c r="B60" s="13"/>
      <c r="C60" s="14"/>
      <c r="D60" s="16">
        <v>73</v>
      </c>
      <c r="E60" s="16">
        <v>40.650000000001455</v>
      </c>
      <c r="F60" s="12"/>
      <c r="G60" s="13"/>
      <c r="H60" s="13"/>
      <c r="I60" s="13"/>
      <c r="J60" s="14">
        <v>2378</v>
      </c>
      <c r="K60" s="13" t="s">
        <v>99</v>
      </c>
      <c r="L60" s="18">
        <v>48676.148999999998</v>
      </c>
      <c r="M60" s="19">
        <v>50</v>
      </c>
      <c r="N60" s="189">
        <v>42565.362000000001</v>
      </c>
      <c r="O60" s="53">
        <f t="shared" si="0"/>
        <v>-0.12553965598223468</v>
      </c>
      <c r="P60" s="20"/>
      <c r="Q60" s="194">
        <f>L59*0.1-N59</f>
        <v>3122.6245999999996</v>
      </c>
      <c r="R60" s="198">
        <f>-(L60-(N60-Q60))/L60</f>
        <v>-0.18969067581743165</v>
      </c>
      <c r="S60" s="107"/>
      <c r="T60" s="56"/>
      <c r="U60" s="61"/>
      <c r="V60" s="67"/>
      <c r="W60" s="56"/>
      <c r="X60" s="56"/>
      <c r="Y60" s="130"/>
      <c r="Z60" s="124"/>
    </row>
    <row r="61" spans="1:26">
      <c r="A61" s="2">
        <v>71</v>
      </c>
      <c r="B61" s="13"/>
      <c r="C61" s="14"/>
      <c r="D61" s="16">
        <v>95</v>
      </c>
      <c r="E61" s="46"/>
      <c r="F61" s="12">
        <v>1743</v>
      </c>
      <c r="G61" s="13">
        <v>37</v>
      </c>
      <c r="H61" s="13" t="s">
        <v>103</v>
      </c>
      <c r="I61" s="13" t="s">
        <v>11</v>
      </c>
      <c r="J61" s="14">
        <v>6250</v>
      </c>
      <c r="K61" s="13" t="s">
        <v>102</v>
      </c>
      <c r="L61" s="18">
        <v>15979.826999999999</v>
      </c>
      <c r="M61" s="19">
        <v>91</v>
      </c>
      <c r="N61" s="189">
        <v>10643.454</v>
      </c>
      <c r="O61" s="53">
        <f t="shared" si="0"/>
        <v>-0.33394435371546888</v>
      </c>
      <c r="P61" s="20"/>
      <c r="Q61" s="194">
        <f>S61-T61-(L61-N61)</f>
        <v>11075.549000000006</v>
      </c>
      <c r="R61" s="198">
        <f>-(L61-(N61-Q61))/L61</f>
        <v>-1.0270400299077085</v>
      </c>
      <c r="S61" s="107">
        <v>46522.688000000002</v>
      </c>
      <c r="T61" s="189">
        <v>30110.765999999996</v>
      </c>
      <c r="U61" s="61">
        <f>-(S61-T61)/S61</f>
        <v>-0.35277243653677115</v>
      </c>
      <c r="V61" s="67"/>
      <c r="W61" s="56"/>
      <c r="X61" s="56"/>
      <c r="Y61" s="130"/>
      <c r="Z61" s="124"/>
    </row>
    <row r="62" spans="1:26" ht="13.5" thickBot="1">
      <c r="A62" s="2">
        <v>72</v>
      </c>
      <c r="B62" s="23"/>
      <c r="C62" s="24"/>
      <c r="D62" s="47"/>
      <c r="E62" s="43">
        <v>16.309999999997672</v>
      </c>
      <c r="F62" s="22">
        <v>1745</v>
      </c>
      <c r="G62" s="23">
        <v>38</v>
      </c>
      <c r="H62" s="23" t="s">
        <v>105</v>
      </c>
      <c r="I62" s="23" t="s">
        <v>11</v>
      </c>
      <c r="J62" s="24">
        <v>3113</v>
      </c>
      <c r="K62" s="23" t="s">
        <v>104</v>
      </c>
      <c r="L62" s="28">
        <v>19236.829000000002</v>
      </c>
      <c r="M62" s="29">
        <v>68.5</v>
      </c>
      <c r="N62" s="191">
        <v>16253.878000000001</v>
      </c>
      <c r="O62" s="54">
        <f t="shared" si="0"/>
        <v>-0.15506458990720356</v>
      </c>
      <c r="P62" s="30"/>
      <c r="Q62" s="194">
        <f>S62-T62-(L62-N62)</f>
        <v>7196.1309999999976</v>
      </c>
      <c r="R62" s="198">
        <f>-(L62-(N62-Q62))/L62</f>
        <v>-0.52914552601158937</v>
      </c>
      <c r="S62" s="107">
        <v>30171</v>
      </c>
      <c r="T62" s="189">
        <v>19991.918000000001</v>
      </c>
      <c r="U62" s="61">
        <f>-(S62-T62)/S62</f>
        <v>-0.3373796692187862</v>
      </c>
      <c r="V62" s="67">
        <f>SUM(L58:L62)</f>
        <v>131709.421</v>
      </c>
      <c r="W62" s="56">
        <f>-0.9*V62</f>
        <v>-118538.4789</v>
      </c>
      <c r="X62" s="189">
        <v>-149706.87000000005</v>
      </c>
      <c r="Y62" s="130">
        <f>X62/W62</f>
        <v>1.2629390168427415</v>
      </c>
      <c r="Z62" s="124"/>
    </row>
    <row r="63" spans="1:26" ht="12.75" customHeight="1">
      <c r="A63" s="2">
        <v>73</v>
      </c>
      <c r="B63" s="4" t="s">
        <v>108</v>
      </c>
      <c r="C63" s="5">
        <v>33</v>
      </c>
      <c r="D63" s="6"/>
      <c r="E63" s="7">
        <v>8.3700000000008004</v>
      </c>
      <c r="F63" s="3">
        <v>2364</v>
      </c>
      <c r="G63" s="4">
        <v>39</v>
      </c>
      <c r="H63" s="4" t="s">
        <v>107</v>
      </c>
      <c r="I63" s="4" t="s">
        <v>11</v>
      </c>
      <c r="J63" s="5">
        <v>1355</v>
      </c>
      <c r="K63" s="4" t="s">
        <v>106</v>
      </c>
      <c r="L63" s="9">
        <v>9754.4470000000001</v>
      </c>
      <c r="M63" s="10">
        <v>29.5</v>
      </c>
      <c r="N63" s="192">
        <v>364.09199999999998</v>
      </c>
      <c r="O63" s="55">
        <f t="shared" si="0"/>
        <v>-0.96267425513716964</v>
      </c>
      <c r="P63" s="11"/>
      <c r="Q63" s="64" t="s">
        <v>324</v>
      </c>
      <c r="R63" s="55"/>
      <c r="S63" s="108">
        <v>30656.907999999999</v>
      </c>
      <c r="T63" s="192">
        <v>1400.5340000000001</v>
      </c>
      <c r="U63" s="62">
        <f>-(S63-T63)/S63</f>
        <v>-0.95431587556057518</v>
      </c>
      <c r="V63" s="67"/>
      <c r="W63" s="56"/>
      <c r="X63" s="56"/>
      <c r="Y63" s="130"/>
      <c r="Z63" s="124"/>
    </row>
    <row r="64" spans="1:26">
      <c r="A64" s="2">
        <v>74</v>
      </c>
      <c r="B64" s="13"/>
      <c r="C64" s="14"/>
      <c r="D64" s="15"/>
      <c r="E64" s="16">
        <v>17.180000000000291</v>
      </c>
      <c r="F64" s="12"/>
      <c r="G64" s="13"/>
      <c r="H64" s="13"/>
      <c r="I64" s="13"/>
      <c r="J64" s="14">
        <v>1626</v>
      </c>
      <c r="K64" s="13" t="s">
        <v>109</v>
      </c>
      <c r="L64" s="18">
        <v>20902.460999999999</v>
      </c>
      <c r="M64" s="19">
        <v>46.4</v>
      </c>
      <c r="N64" s="189">
        <v>1036.442</v>
      </c>
      <c r="O64" s="53">
        <f t="shared" si="0"/>
        <v>-0.95041531234049426</v>
      </c>
      <c r="P64" s="20"/>
      <c r="Q64" s="65" t="s">
        <v>324</v>
      </c>
      <c r="R64" s="53"/>
      <c r="S64" s="107"/>
      <c r="T64" s="56"/>
      <c r="U64" s="61"/>
      <c r="V64" s="67"/>
      <c r="W64" s="56"/>
      <c r="X64" s="56"/>
      <c r="Y64" s="130"/>
      <c r="Z64" s="124"/>
    </row>
    <row r="65" spans="1:26" ht="13.5" thickBot="1">
      <c r="A65" s="2">
        <v>75</v>
      </c>
      <c r="B65" s="23"/>
      <c r="C65" s="24"/>
      <c r="D65" s="25"/>
      <c r="E65" s="24">
        <v>4.5</v>
      </c>
      <c r="F65" s="22">
        <v>8002</v>
      </c>
      <c r="G65" s="23">
        <v>40</v>
      </c>
      <c r="H65" s="23" t="s">
        <v>292</v>
      </c>
      <c r="I65" s="23" t="s">
        <v>42</v>
      </c>
      <c r="J65" s="24">
        <v>2832</v>
      </c>
      <c r="K65" s="23" t="s">
        <v>291</v>
      </c>
      <c r="L65" s="28">
        <v>5225.7160000000003</v>
      </c>
      <c r="M65" s="29">
        <v>59.5</v>
      </c>
      <c r="N65" s="191">
        <v>328.58100000000002</v>
      </c>
      <c r="O65" s="54">
        <f t="shared" si="0"/>
        <v>-0.93712230056130108</v>
      </c>
      <c r="P65" s="30"/>
      <c r="Q65" s="68" t="s">
        <v>324</v>
      </c>
      <c r="R65" s="54"/>
      <c r="S65" s="109">
        <v>5225.7160000000003</v>
      </c>
      <c r="T65" s="191">
        <v>328.58100000000002</v>
      </c>
      <c r="U65" s="63">
        <f>-(S65-T65)/S65</f>
        <v>-0.93712230056130108</v>
      </c>
      <c r="V65" s="67">
        <f>SUM(L63:L65)</f>
        <v>35882.623999999996</v>
      </c>
      <c r="W65" s="56">
        <f>-0.9*V65</f>
        <v>-32294.361599999997</v>
      </c>
      <c r="X65" s="189">
        <v>-40779.78</v>
      </c>
      <c r="Y65" s="130">
        <f>X65/W65</f>
        <v>1.2627523189682748</v>
      </c>
      <c r="Z65" s="126"/>
    </row>
    <row r="66" spans="1:26">
      <c r="A66" s="2">
        <v>76</v>
      </c>
      <c r="B66" s="4" t="s">
        <v>112</v>
      </c>
      <c r="C66" s="5">
        <v>34</v>
      </c>
      <c r="D66" s="6"/>
      <c r="E66" s="7">
        <v>8.7000000000007276</v>
      </c>
      <c r="F66" s="3">
        <v>2378</v>
      </c>
      <c r="G66" s="4">
        <v>41</v>
      </c>
      <c r="H66" s="4" t="s">
        <v>111</v>
      </c>
      <c r="I66" s="4" t="s">
        <v>11</v>
      </c>
      <c r="J66" s="5">
        <v>1364</v>
      </c>
      <c r="K66" s="4" t="s">
        <v>110</v>
      </c>
      <c r="L66" s="9">
        <v>10080.154</v>
      </c>
      <c r="M66" s="10">
        <v>32.666666666666664</v>
      </c>
      <c r="N66" s="192">
        <v>560.30899999999997</v>
      </c>
      <c r="O66" s="55">
        <f t="shared" si="0"/>
        <v>-0.94441463890333432</v>
      </c>
      <c r="P66" s="11"/>
      <c r="Q66" s="67" t="s">
        <v>324</v>
      </c>
      <c r="R66" s="53"/>
      <c r="S66" s="107">
        <v>12121.589</v>
      </c>
      <c r="T66" s="189">
        <v>689.77199999999993</v>
      </c>
      <c r="U66" s="61">
        <f>-(S66-T66)/S66</f>
        <v>-0.94309557930070054</v>
      </c>
      <c r="V66" s="67"/>
      <c r="W66" s="56"/>
      <c r="X66" s="56"/>
      <c r="Y66" s="130"/>
      <c r="Z66" s="124"/>
    </row>
    <row r="67" spans="1:26">
      <c r="A67" s="2">
        <v>77</v>
      </c>
      <c r="B67" s="13"/>
      <c r="C67" s="14"/>
      <c r="D67" s="15"/>
      <c r="E67" s="16">
        <v>16.69999999999709</v>
      </c>
      <c r="F67" s="12">
        <v>2403</v>
      </c>
      <c r="G67" s="13">
        <v>42</v>
      </c>
      <c r="H67" s="13" t="s">
        <v>114</v>
      </c>
      <c r="I67" s="13" t="s">
        <v>11</v>
      </c>
      <c r="J67" s="14">
        <v>2527</v>
      </c>
      <c r="K67" s="13" t="s">
        <v>113</v>
      </c>
      <c r="L67" s="18">
        <v>18898.862000000001</v>
      </c>
      <c r="M67" s="19">
        <v>53.166666666666664</v>
      </c>
      <c r="N67" s="189">
        <v>133.21199999999999</v>
      </c>
      <c r="O67" s="53">
        <f t="shared" ref="O67:O130" si="2">-(L67-N67)/L67</f>
        <v>-0.99295132161925947</v>
      </c>
      <c r="P67" s="20"/>
      <c r="Q67" s="67" t="s">
        <v>324</v>
      </c>
      <c r="R67" s="53"/>
      <c r="S67" s="107">
        <v>18954.355</v>
      </c>
      <c r="T67" s="189">
        <v>133.21199999999999</v>
      </c>
      <c r="U67" s="61">
        <f>-(S67-T67)/S67</f>
        <v>-0.99297195815948369</v>
      </c>
      <c r="V67" s="67"/>
      <c r="W67" s="56"/>
      <c r="X67" s="56"/>
      <c r="Y67" s="130"/>
      <c r="Z67" s="125"/>
    </row>
    <row r="68" spans="1:26">
      <c r="A68" s="2">
        <v>78</v>
      </c>
      <c r="B68" s="13"/>
      <c r="C68" s="14"/>
      <c r="D68" s="15"/>
      <c r="E68" s="15"/>
      <c r="F68" s="12">
        <v>2408</v>
      </c>
      <c r="G68" s="13">
        <v>43</v>
      </c>
      <c r="H68" s="13" t="s">
        <v>116</v>
      </c>
      <c r="I68" s="13" t="s">
        <v>11</v>
      </c>
      <c r="J68" s="14">
        <v>2836</v>
      </c>
      <c r="K68" s="13" t="s">
        <v>117</v>
      </c>
      <c r="L68" s="18">
        <v>5953.6869999999999</v>
      </c>
      <c r="M68" s="19">
        <v>60</v>
      </c>
      <c r="N68" s="189">
        <v>40.503</v>
      </c>
      <c r="O68" s="53">
        <f t="shared" si="2"/>
        <v>-0.99319698868952977</v>
      </c>
      <c r="P68" s="20"/>
      <c r="Q68" s="67" t="s">
        <v>324</v>
      </c>
      <c r="R68" s="53"/>
      <c r="S68" s="107">
        <v>14261.731</v>
      </c>
      <c r="T68" s="189">
        <v>70.238</v>
      </c>
      <c r="U68" s="61">
        <f>-(S68-T68)/S68</f>
        <v>-0.99507507188292921</v>
      </c>
      <c r="V68" s="67"/>
      <c r="W68" s="56"/>
      <c r="X68" s="56"/>
      <c r="Y68" s="130"/>
      <c r="Z68" s="125"/>
    </row>
    <row r="69" spans="1:26" ht="13.5" thickBot="1">
      <c r="A69" s="2">
        <v>79</v>
      </c>
      <c r="B69" s="23"/>
      <c r="C69" s="24"/>
      <c r="D69" s="26"/>
      <c r="E69" s="26"/>
      <c r="F69" s="22"/>
      <c r="G69" s="23"/>
      <c r="H69" s="23"/>
      <c r="I69" s="23"/>
      <c r="J69" s="24">
        <v>8002</v>
      </c>
      <c r="K69" s="23" t="s">
        <v>115</v>
      </c>
      <c r="L69" s="28">
        <v>8308.0439999999999</v>
      </c>
      <c r="M69" s="29">
        <v>95</v>
      </c>
      <c r="N69" s="191">
        <v>29.734999999999999</v>
      </c>
      <c r="O69" s="54">
        <f t="shared" si="2"/>
        <v>-0.99642093855063829</v>
      </c>
      <c r="P69" s="30"/>
      <c r="Q69" s="67" t="s">
        <v>324</v>
      </c>
      <c r="R69" s="53"/>
      <c r="S69" s="107"/>
      <c r="T69" s="56"/>
      <c r="U69" s="61"/>
      <c r="V69" s="67">
        <f>SUM(L66:L69)</f>
        <v>43240.747000000003</v>
      </c>
      <c r="W69" s="56">
        <f>-0.9*V69</f>
        <v>-38916.672300000006</v>
      </c>
      <c r="X69" s="189">
        <v>-47318.97</v>
      </c>
      <c r="Y69" s="130">
        <f>X69/W69</f>
        <v>1.2159048346998567</v>
      </c>
      <c r="Z69" s="125"/>
    </row>
    <row r="70" spans="1:26">
      <c r="A70" s="2">
        <v>80</v>
      </c>
      <c r="B70" s="4" t="s">
        <v>120</v>
      </c>
      <c r="C70" s="5">
        <v>36</v>
      </c>
      <c r="D70" s="48"/>
      <c r="E70" s="48"/>
      <c r="F70" s="3">
        <v>2480</v>
      </c>
      <c r="G70" s="4">
        <v>45</v>
      </c>
      <c r="H70" s="4" t="s">
        <v>119</v>
      </c>
      <c r="I70" s="4" t="s">
        <v>42</v>
      </c>
      <c r="J70" s="5">
        <v>3136</v>
      </c>
      <c r="K70" s="4" t="s">
        <v>118</v>
      </c>
      <c r="L70" s="9">
        <v>8329.6</v>
      </c>
      <c r="M70" s="10">
        <v>71</v>
      </c>
      <c r="N70" s="192">
        <v>0</v>
      </c>
      <c r="O70" s="55">
        <f t="shared" si="2"/>
        <v>-1</v>
      </c>
      <c r="P70" s="11"/>
      <c r="Q70" s="67" t="s">
        <v>324</v>
      </c>
      <c r="R70" s="53"/>
      <c r="S70" s="108">
        <v>12119.92</v>
      </c>
      <c r="T70" s="192">
        <v>0</v>
      </c>
      <c r="U70" s="62">
        <f>-(S70-T70)/S70</f>
        <v>-1</v>
      </c>
      <c r="V70" s="67"/>
      <c r="W70" s="56"/>
      <c r="X70" s="56"/>
      <c r="Y70" s="130"/>
      <c r="Z70" s="124"/>
    </row>
    <row r="71" spans="1:26">
      <c r="A71" s="2">
        <v>81</v>
      </c>
      <c r="B71" s="13"/>
      <c r="C71" s="14"/>
      <c r="D71" s="21"/>
      <c r="E71" s="21"/>
      <c r="F71" s="12">
        <v>2516</v>
      </c>
      <c r="G71" s="13">
        <v>49</v>
      </c>
      <c r="H71" s="13" t="s">
        <v>122</v>
      </c>
      <c r="I71" s="13" t="s">
        <v>42</v>
      </c>
      <c r="J71" s="14">
        <v>8042</v>
      </c>
      <c r="K71" s="13" t="s">
        <v>121</v>
      </c>
      <c r="L71" s="18">
        <v>7406.8680000000004</v>
      </c>
      <c r="M71" s="19">
        <v>96</v>
      </c>
      <c r="N71" s="189">
        <v>309.98200000000003</v>
      </c>
      <c r="O71" s="53">
        <f t="shared" si="2"/>
        <v>-0.95814938243802916</v>
      </c>
      <c r="P71" s="20"/>
      <c r="Q71" s="67" t="s">
        <v>324</v>
      </c>
      <c r="R71" s="53"/>
      <c r="S71" s="107">
        <v>24175.053</v>
      </c>
      <c r="T71" s="189">
        <v>841.65899999999999</v>
      </c>
      <c r="U71" s="61">
        <f>-(S71-T71)/S71</f>
        <v>-0.96518481262481615</v>
      </c>
      <c r="V71" s="67"/>
      <c r="W71" s="56"/>
      <c r="X71" s="56"/>
      <c r="Y71" s="130"/>
      <c r="Z71" s="125"/>
    </row>
    <row r="72" spans="1:26">
      <c r="A72" s="2">
        <v>82</v>
      </c>
      <c r="B72" s="13"/>
      <c r="C72" s="14"/>
      <c r="D72" s="21"/>
      <c r="E72" s="21"/>
      <c r="F72" s="12">
        <v>2526</v>
      </c>
      <c r="G72" s="13">
        <v>47</v>
      </c>
      <c r="H72" s="13" t="s">
        <v>124</v>
      </c>
      <c r="I72" s="13" t="s">
        <v>11</v>
      </c>
      <c r="J72" s="14">
        <v>3809</v>
      </c>
      <c r="K72" s="13" t="s">
        <v>123</v>
      </c>
      <c r="L72" s="18">
        <v>15071.103999999999</v>
      </c>
      <c r="M72" s="19">
        <v>78</v>
      </c>
      <c r="N72" s="189">
        <v>0</v>
      </c>
      <c r="O72" s="53">
        <f t="shared" si="2"/>
        <v>-1</v>
      </c>
      <c r="P72" s="20"/>
      <c r="Q72" s="67" t="s">
        <v>324</v>
      </c>
      <c r="R72" s="53"/>
      <c r="S72" s="107">
        <v>15071.103999999999</v>
      </c>
      <c r="T72" s="189">
        <v>0</v>
      </c>
      <c r="U72" s="61">
        <f>-(S72-T72)/S72</f>
        <v>-1</v>
      </c>
      <c r="V72" s="67"/>
      <c r="W72" s="56"/>
      <c r="X72" s="56"/>
      <c r="Y72" s="130"/>
      <c r="Z72" s="124"/>
    </row>
    <row r="73" spans="1:26">
      <c r="A73" s="2">
        <v>83</v>
      </c>
      <c r="B73" s="13"/>
      <c r="C73" s="14"/>
      <c r="D73" s="15"/>
      <c r="E73" s="15"/>
      <c r="F73" s="12">
        <v>2527</v>
      </c>
      <c r="G73" s="13">
        <v>48</v>
      </c>
      <c r="H73" s="13" t="s">
        <v>126</v>
      </c>
      <c r="I73" s="13" t="s">
        <v>11</v>
      </c>
      <c r="J73" s="14">
        <v>3942</v>
      </c>
      <c r="K73" s="13" t="s">
        <v>125</v>
      </c>
      <c r="L73" s="18">
        <v>13369.98</v>
      </c>
      <c r="M73" s="19">
        <v>80</v>
      </c>
      <c r="N73" s="189">
        <v>0</v>
      </c>
      <c r="O73" s="53">
        <f t="shared" si="2"/>
        <v>-1</v>
      </c>
      <c r="P73" s="20"/>
      <c r="Q73" s="67" t="s">
        <v>324</v>
      </c>
      <c r="R73" s="53"/>
      <c r="S73" s="107">
        <v>19443.878000000001</v>
      </c>
      <c r="T73" s="189">
        <v>0</v>
      </c>
      <c r="U73" s="61">
        <f>-(S73-T73)/S73</f>
        <v>-1</v>
      </c>
      <c r="V73" s="67"/>
      <c r="W73" s="56"/>
      <c r="X73" s="56"/>
      <c r="Y73" s="130"/>
      <c r="Z73" s="124"/>
    </row>
    <row r="74" spans="1:26">
      <c r="A74" s="2">
        <v>84</v>
      </c>
      <c r="B74" s="13"/>
      <c r="C74" s="14"/>
      <c r="D74" s="14">
        <v>99</v>
      </c>
      <c r="E74" s="14">
        <v>22.470000000001164</v>
      </c>
      <c r="F74" s="12">
        <v>2549</v>
      </c>
      <c r="G74" s="13">
        <v>44</v>
      </c>
      <c r="H74" s="13" t="s">
        <v>128</v>
      </c>
      <c r="I74" s="13" t="s">
        <v>11</v>
      </c>
      <c r="J74" s="14">
        <v>2642</v>
      </c>
      <c r="K74" s="13" t="s">
        <v>127</v>
      </c>
      <c r="L74" s="18">
        <v>26689.095000000001</v>
      </c>
      <c r="M74" s="19">
        <v>54.75</v>
      </c>
      <c r="N74" s="189">
        <v>3217.9960000000001</v>
      </c>
      <c r="O74" s="53">
        <f t="shared" si="2"/>
        <v>-0.87942655979904905</v>
      </c>
      <c r="P74" s="20"/>
      <c r="Q74" s="194">
        <f>L75*0.1-N75</f>
        <v>1230.8946000000001</v>
      </c>
      <c r="R74" s="198">
        <f>-(L74-(N74-Q74))/L74</f>
        <v>-0.92554631770016937</v>
      </c>
      <c r="S74" s="107">
        <v>38998.040999999997</v>
      </c>
      <c r="T74" s="189">
        <v>3217.9960000000001</v>
      </c>
      <c r="U74" s="61">
        <f>-(S74-T74)/S74</f>
        <v>-0.91748313716578744</v>
      </c>
      <c r="V74" s="67"/>
      <c r="W74" s="56"/>
      <c r="X74" s="56"/>
      <c r="Y74" s="130"/>
      <c r="Z74" s="124"/>
    </row>
    <row r="75" spans="1:26">
      <c r="A75" s="2">
        <v>85</v>
      </c>
      <c r="B75" s="13"/>
      <c r="C75" s="14"/>
      <c r="D75" s="21"/>
      <c r="E75" s="21"/>
      <c r="F75" s="12"/>
      <c r="G75" s="13"/>
      <c r="H75" s="13"/>
      <c r="I75" s="13"/>
      <c r="J75" s="14">
        <v>8102</v>
      </c>
      <c r="K75" s="13" t="s">
        <v>129</v>
      </c>
      <c r="L75" s="18">
        <v>12308.946</v>
      </c>
      <c r="M75" s="19">
        <v>99</v>
      </c>
      <c r="N75" s="189">
        <v>0</v>
      </c>
      <c r="O75" s="53">
        <f t="shared" si="2"/>
        <v>-1</v>
      </c>
      <c r="P75" s="20"/>
      <c r="Q75" s="67" t="s">
        <v>324</v>
      </c>
      <c r="R75" s="53"/>
      <c r="S75" s="107"/>
      <c r="T75" s="56"/>
      <c r="U75" s="61"/>
      <c r="V75" s="67"/>
      <c r="W75" s="56"/>
      <c r="X75" s="56"/>
      <c r="Y75" s="130"/>
      <c r="Z75" s="124"/>
    </row>
    <row r="76" spans="1:26">
      <c r="A76" s="2">
        <v>86</v>
      </c>
      <c r="B76" s="13"/>
      <c r="C76" s="14"/>
      <c r="D76" s="21"/>
      <c r="E76" s="14">
        <v>26.590000000000146</v>
      </c>
      <c r="F76" s="12">
        <v>2554</v>
      </c>
      <c r="G76" s="13">
        <v>46</v>
      </c>
      <c r="H76" s="13" t="s">
        <v>131</v>
      </c>
      <c r="I76" s="13" t="s">
        <v>11</v>
      </c>
      <c r="J76" s="14">
        <v>1619</v>
      </c>
      <c r="K76" s="13" t="s">
        <v>130</v>
      </c>
      <c r="L76" s="18">
        <v>32140.656000000003</v>
      </c>
      <c r="M76" s="19">
        <v>44.8</v>
      </c>
      <c r="N76" s="189">
        <v>0</v>
      </c>
      <c r="O76" s="53">
        <f t="shared" si="2"/>
        <v>-1</v>
      </c>
      <c r="P76" s="20"/>
      <c r="Q76" s="67" t="s">
        <v>324</v>
      </c>
      <c r="R76" s="53"/>
      <c r="S76" s="107">
        <v>51907.345000000001</v>
      </c>
      <c r="T76" s="189">
        <v>1329.7280000000001</v>
      </c>
      <c r="U76" s="61">
        <f>-(S76-T76)/S76</f>
        <v>-0.97438266202981483</v>
      </c>
      <c r="V76" s="67"/>
      <c r="W76" s="56"/>
      <c r="X76" s="56"/>
      <c r="Y76" s="130"/>
      <c r="Z76" s="124"/>
    </row>
    <row r="77" spans="1:26">
      <c r="A77" s="2">
        <v>87</v>
      </c>
      <c r="B77" s="13"/>
      <c r="C77" s="14"/>
      <c r="D77" s="21"/>
      <c r="E77" s="21"/>
      <c r="F77" s="12">
        <v>2594</v>
      </c>
      <c r="G77" s="13">
        <v>50</v>
      </c>
      <c r="H77" s="13" t="s">
        <v>133</v>
      </c>
      <c r="I77" s="13" t="s">
        <v>42</v>
      </c>
      <c r="J77" s="14">
        <v>3406</v>
      </c>
      <c r="K77" s="13" t="s">
        <v>132</v>
      </c>
      <c r="L77" s="18">
        <v>1746.058</v>
      </c>
      <c r="M77" s="19">
        <v>76</v>
      </c>
      <c r="N77" s="189">
        <v>176.75299999999999</v>
      </c>
      <c r="O77" s="53">
        <f t="shared" si="2"/>
        <v>-0.89877025849084058</v>
      </c>
      <c r="P77" s="20"/>
      <c r="Q77" s="67" t="s">
        <v>324</v>
      </c>
      <c r="R77" s="53"/>
      <c r="S77" s="107">
        <v>2469.6579999999999</v>
      </c>
      <c r="T77" s="189">
        <v>333.14</v>
      </c>
      <c r="U77" s="61">
        <f>-(S77-T77)/S77</f>
        <v>-0.86510682855682852</v>
      </c>
      <c r="V77" s="67"/>
      <c r="W77" s="56"/>
      <c r="X77" s="56"/>
      <c r="Y77" s="130"/>
      <c r="Z77" s="124"/>
    </row>
    <row r="78" spans="1:26">
      <c r="A78" s="2">
        <v>88</v>
      </c>
      <c r="B78" s="13"/>
      <c r="C78" s="14"/>
      <c r="D78" s="21"/>
      <c r="E78" s="21"/>
      <c r="F78" s="12">
        <v>2642</v>
      </c>
      <c r="G78" s="13">
        <v>51</v>
      </c>
      <c r="H78" s="13" t="s">
        <v>135</v>
      </c>
      <c r="I78" s="13" t="s">
        <v>11</v>
      </c>
      <c r="J78" s="14">
        <v>6264</v>
      </c>
      <c r="K78" s="13" t="s">
        <v>134</v>
      </c>
      <c r="L78" s="18">
        <v>14725.59</v>
      </c>
      <c r="M78" s="19">
        <v>91</v>
      </c>
      <c r="N78" s="189">
        <v>0</v>
      </c>
      <c r="O78" s="53">
        <f t="shared" si="2"/>
        <v>-1</v>
      </c>
      <c r="P78" s="20"/>
      <c r="Q78" s="67" t="s">
        <v>324</v>
      </c>
      <c r="R78" s="53"/>
      <c r="S78" s="107">
        <v>26394.691999999999</v>
      </c>
      <c r="T78" s="189">
        <v>0</v>
      </c>
      <c r="U78" s="61">
        <f>-(S78-T78)/S78</f>
        <v>-1</v>
      </c>
      <c r="V78" s="67"/>
      <c r="W78" s="56"/>
      <c r="X78" s="56"/>
      <c r="Y78" s="130"/>
      <c r="Z78" s="124"/>
    </row>
    <row r="79" spans="1:26">
      <c r="A79" s="2">
        <v>89</v>
      </c>
      <c r="B79" s="13"/>
      <c r="C79" s="14"/>
      <c r="D79" s="21"/>
      <c r="E79" s="15"/>
      <c r="F79" s="12">
        <v>8006</v>
      </c>
      <c r="G79" s="13">
        <v>52</v>
      </c>
      <c r="H79" s="13" t="s">
        <v>294</v>
      </c>
      <c r="I79" s="13" t="s">
        <v>42</v>
      </c>
      <c r="J79" s="14">
        <v>6113</v>
      </c>
      <c r="K79" s="13" t="s">
        <v>295</v>
      </c>
      <c r="L79" s="18">
        <v>2995.9369999999999</v>
      </c>
      <c r="M79" s="19">
        <v>88</v>
      </c>
      <c r="N79" s="189">
        <v>98.438999999999993</v>
      </c>
      <c r="O79" s="53">
        <f t="shared" si="2"/>
        <v>-0.96714249999248991</v>
      </c>
      <c r="P79" s="20"/>
      <c r="Q79" s="67" t="s">
        <v>324</v>
      </c>
      <c r="R79" s="53"/>
      <c r="S79" s="107">
        <v>6821.027</v>
      </c>
      <c r="T79" s="189">
        <v>116.121</v>
      </c>
      <c r="U79" s="61">
        <f>-(S79-T79)/S79</f>
        <v>-0.98297602399169504</v>
      </c>
      <c r="V79" s="67"/>
      <c r="W79" s="56"/>
      <c r="X79" s="56"/>
      <c r="Y79" s="130"/>
      <c r="Z79" s="125"/>
    </row>
    <row r="80" spans="1:26" ht="13.5" thickBot="1">
      <c r="A80" s="2">
        <v>90</v>
      </c>
      <c r="B80" s="23"/>
      <c r="C80" s="24"/>
      <c r="D80" s="26"/>
      <c r="E80" s="26"/>
      <c r="F80" s="22"/>
      <c r="G80" s="23"/>
      <c r="H80" s="23"/>
      <c r="I80" s="23"/>
      <c r="J80" s="24">
        <v>6705</v>
      </c>
      <c r="K80" s="23" t="s">
        <v>293</v>
      </c>
      <c r="L80" s="28">
        <v>3825.09</v>
      </c>
      <c r="M80" s="29">
        <v>93</v>
      </c>
      <c r="N80" s="191">
        <v>17.681999999999999</v>
      </c>
      <c r="O80" s="54">
        <f t="shared" si="2"/>
        <v>-0.9953773636698745</v>
      </c>
      <c r="P80" s="30"/>
      <c r="Q80" s="68" t="s">
        <v>324</v>
      </c>
      <c r="R80" s="54"/>
      <c r="S80" s="109"/>
      <c r="T80" s="57"/>
      <c r="U80" s="63"/>
      <c r="V80" s="67">
        <f>SUM(L70:L80)</f>
        <v>138608.924</v>
      </c>
      <c r="W80" s="56">
        <f>-0.9*V80</f>
        <v>-124748.0316</v>
      </c>
      <c r="X80" s="189">
        <v>-216885.171</v>
      </c>
      <c r="Y80" s="130">
        <f>X80/W80</f>
        <v>1.7385859176955543</v>
      </c>
      <c r="Z80" s="125"/>
    </row>
    <row r="81" spans="1:26" ht="12.75" customHeight="1">
      <c r="A81" s="2">
        <v>91</v>
      </c>
      <c r="B81" s="4" t="s">
        <v>138</v>
      </c>
      <c r="C81" s="5">
        <v>37</v>
      </c>
      <c r="D81" s="48"/>
      <c r="E81" s="48"/>
      <c r="F81" s="3">
        <v>2709</v>
      </c>
      <c r="G81" s="4">
        <v>56</v>
      </c>
      <c r="H81" s="4" t="s">
        <v>137</v>
      </c>
      <c r="I81" s="4" t="s">
        <v>11</v>
      </c>
      <c r="J81" s="5">
        <v>8042</v>
      </c>
      <c r="K81" s="4" t="s">
        <v>136</v>
      </c>
      <c r="L81" s="9">
        <v>9459.0779999999995</v>
      </c>
      <c r="M81" s="10">
        <v>97</v>
      </c>
      <c r="N81" s="192">
        <v>0</v>
      </c>
      <c r="O81" s="55">
        <f t="shared" si="2"/>
        <v>-1</v>
      </c>
      <c r="P81" s="11"/>
      <c r="Q81" s="66"/>
      <c r="R81" s="53"/>
      <c r="S81" s="107">
        <v>15534.885</v>
      </c>
      <c r="T81" s="189">
        <v>14.518999999999998</v>
      </c>
      <c r="U81" s="61">
        <f>-(S81-T81)/S81</f>
        <v>-0.99906539378952597</v>
      </c>
      <c r="V81" s="67"/>
      <c r="W81" s="56"/>
      <c r="X81" s="56"/>
      <c r="Y81" s="130"/>
      <c r="Z81" s="124"/>
    </row>
    <row r="82" spans="1:26" ht="12.75" customHeight="1">
      <c r="A82" s="2">
        <v>92</v>
      </c>
      <c r="B82" s="13"/>
      <c r="C82" s="14"/>
      <c r="D82" s="16">
        <v>66</v>
      </c>
      <c r="E82" s="14">
        <v>27.140000000003056</v>
      </c>
      <c r="F82" s="12">
        <v>2712</v>
      </c>
      <c r="G82" s="13">
        <v>59</v>
      </c>
      <c r="H82" s="13" t="s">
        <v>140</v>
      </c>
      <c r="I82" s="13" t="s">
        <v>11</v>
      </c>
      <c r="J82" s="14">
        <v>1619</v>
      </c>
      <c r="K82" s="13" t="s">
        <v>142</v>
      </c>
      <c r="L82" s="18">
        <v>30610.491999999998</v>
      </c>
      <c r="M82" s="19">
        <v>45.5</v>
      </c>
      <c r="N82" s="189">
        <v>2968.3310000000001</v>
      </c>
      <c r="O82" s="53">
        <f t="shared" si="2"/>
        <v>-0.90302896797607835</v>
      </c>
      <c r="P82" s="20"/>
      <c r="Q82" s="67" t="s">
        <v>324</v>
      </c>
      <c r="R82" s="53"/>
      <c r="S82" s="107">
        <v>95609.528999999995</v>
      </c>
      <c r="T82" s="189">
        <v>12642.838</v>
      </c>
      <c r="U82" s="61">
        <f>-(S82-T82)/S82</f>
        <v>-0.86776592111441109</v>
      </c>
      <c r="V82" s="67"/>
      <c r="W82" s="56"/>
      <c r="X82" s="56"/>
      <c r="Y82" s="130"/>
      <c r="Z82" s="124"/>
    </row>
    <row r="83" spans="1:26">
      <c r="A83" s="2">
        <v>93</v>
      </c>
      <c r="B83" s="13"/>
      <c r="C83" s="14"/>
      <c r="D83" s="14">
        <v>47</v>
      </c>
      <c r="E83" s="14">
        <v>26.090000000000146</v>
      </c>
      <c r="F83" s="12"/>
      <c r="G83" s="13"/>
      <c r="H83" s="13"/>
      <c r="I83" s="13"/>
      <c r="J83" s="14">
        <v>2828</v>
      </c>
      <c r="K83" s="13" t="s">
        <v>141</v>
      </c>
      <c r="L83" s="18">
        <v>29717.935000000001</v>
      </c>
      <c r="M83" s="19">
        <v>58.8</v>
      </c>
      <c r="N83" s="189">
        <v>4457.3620000000001</v>
      </c>
      <c r="O83" s="53">
        <f t="shared" si="2"/>
        <v>-0.85001104551847229</v>
      </c>
      <c r="P83" s="20"/>
      <c r="Q83" s="194" t="s">
        <v>324</v>
      </c>
      <c r="R83" s="198"/>
      <c r="S83" s="107"/>
      <c r="T83" s="56"/>
      <c r="U83" s="61"/>
      <c r="V83" s="67"/>
      <c r="W83" s="56"/>
      <c r="X83" s="56"/>
      <c r="Y83" s="130"/>
      <c r="Z83" s="124"/>
    </row>
    <row r="84" spans="1:26">
      <c r="A84" s="2">
        <v>94</v>
      </c>
      <c r="B84" s="13"/>
      <c r="C84" s="14"/>
      <c r="D84" s="14">
        <v>97</v>
      </c>
      <c r="E84" s="14">
        <v>10.729999999999563</v>
      </c>
      <c r="F84" s="12"/>
      <c r="G84" s="13"/>
      <c r="H84" s="13"/>
      <c r="I84" s="13"/>
      <c r="J84" s="14">
        <v>2828</v>
      </c>
      <c r="K84" s="13" t="s">
        <v>139</v>
      </c>
      <c r="L84" s="18">
        <v>12027.593999999999</v>
      </c>
      <c r="M84" s="19">
        <v>59</v>
      </c>
      <c r="N84" s="189">
        <v>2012.7840000000001</v>
      </c>
      <c r="O84" s="53">
        <f t="shared" si="2"/>
        <v>-0.83265281485224729</v>
      </c>
      <c r="P84" s="20"/>
      <c r="Q84" s="194" t="s">
        <v>324</v>
      </c>
      <c r="R84" s="198"/>
      <c r="S84" s="107"/>
      <c r="T84" s="56"/>
      <c r="U84" s="61"/>
      <c r="V84" s="67"/>
      <c r="W84" s="56"/>
      <c r="X84" s="56"/>
      <c r="Y84" s="130"/>
      <c r="Z84" s="124"/>
    </row>
    <row r="85" spans="1:26">
      <c r="A85" s="2">
        <v>95</v>
      </c>
      <c r="B85" s="13"/>
      <c r="C85" s="14"/>
      <c r="D85" s="14">
        <v>48</v>
      </c>
      <c r="E85" s="14">
        <v>20.409999999999854</v>
      </c>
      <c r="F85" s="12"/>
      <c r="G85" s="13"/>
      <c r="H85" s="13"/>
      <c r="I85" s="13"/>
      <c r="J85" s="14">
        <v>2866</v>
      </c>
      <c r="K85" s="13" t="s">
        <v>143</v>
      </c>
      <c r="L85" s="18">
        <v>23253.508000000002</v>
      </c>
      <c r="M85" s="19">
        <v>63.5</v>
      </c>
      <c r="N85" s="189">
        <v>3204.3609999999999</v>
      </c>
      <c r="O85" s="53">
        <f t="shared" si="2"/>
        <v>-0.86219881318552016</v>
      </c>
      <c r="P85" s="20"/>
      <c r="Q85" s="194" t="s">
        <v>324</v>
      </c>
      <c r="R85" s="198"/>
      <c r="S85" s="107"/>
      <c r="T85" s="56"/>
      <c r="U85" s="61"/>
      <c r="V85" s="67"/>
      <c r="W85" s="56"/>
      <c r="X85" s="56"/>
      <c r="Y85" s="130"/>
      <c r="Z85" s="124"/>
    </row>
    <row r="86" spans="1:26">
      <c r="A86" s="2">
        <v>96</v>
      </c>
      <c r="B86" s="13"/>
      <c r="C86" s="14"/>
      <c r="D86" s="21"/>
      <c r="E86" s="21"/>
      <c r="F86" s="12">
        <v>2713</v>
      </c>
      <c r="G86" s="13">
        <v>55</v>
      </c>
      <c r="H86" s="13" t="s">
        <v>145</v>
      </c>
      <c r="I86" s="13" t="s">
        <v>11</v>
      </c>
      <c r="J86" s="14">
        <v>2840</v>
      </c>
      <c r="K86" s="13" t="s">
        <v>144</v>
      </c>
      <c r="L86" s="18">
        <v>14491.977000000001</v>
      </c>
      <c r="M86" s="19">
        <v>61</v>
      </c>
      <c r="N86" s="189">
        <v>8186.7420000000002</v>
      </c>
      <c r="O86" s="53">
        <f t="shared" si="2"/>
        <v>-0.43508452987470242</v>
      </c>
      <c r="P86" s="20"/>
      <c r="Q86" s="194">
        <f>S86-T86-(L86-N86)</f>
        <v>3742.8650000000016</v>
      </c>
      <c r="R86" s="198">
        <f>-(L86-(N86-Q86))/L86</f>
        <v>-0.69335605487091245</v>
      </c>
      <c r="S86" s="107">
        <v>20865.240000000002</v>
      </c>
      <c r="T86" s="189">
        <v>10817.14</v>
      </c>
      <c r="U86" s="61">
        <f>-(S86-T86)/S86</f>
        <v>-0.48157126397779282</v>
      </c>
      <c r="V86" s="67"/>
      <c r="W86" s="56"/>
      <c r="X86" s="56"/>
      <c r="Y86" s="130"/>
      <c r="Z86" s="124"/>
    </row>
    <row r="87" spans="1:26">
      <c r="A87" s="2">
        <v>97</v>
      </c>
      <c r="B87" s="13"/>
      <c r="C87" s="14"/>
      <c r="D87" s="14">
        <v>93</v>
      </c>
      <c r="E87" s="14">
        <v>17</v>
      </c>
      <c r="F87" s="12">
        <v>2721</v>
      </c>
      <c r="G87" s="13">
        <v>54</v>
      </c>
      <c r="H87" s="13" t="s">
        <v>147</v>
      </c>
      <c r="I87" s="13" t="s">
        <v>11</v>
      </c>
      <c r="J87" s="14">
        <v>3319</v>
      </c>
      <c r="K87" s="13" t="s">
        <v>146</v>
      </c>
      <c r="L87" s="18">
        <v>19429.477999999999</v>
      </c>
      <c r="M87" s="19">
        <v>75.166666666666671</v>
      </c>
      <c r="N87" s="189">
        <v>460.31599999999997</v>
      </c>
      <c r="O87" s="53">
        <f t="shared" si="2"/>
        <v>-0.97630837019913763</v>
      </c>
      <c r="P87" s="20"/>
      <c r="Q87" s="67" t="s">
        <v>324</v>
      </c>
      <c r="R87" s="53"/>
      <c r="S87" s="107">
        <v>22096.494999999999</v>
      </c>
      <c r="T87" s="189">
        <v>859.25</v>
      </c>
      <c r="U87" s="61">
        <f>-(S87-T87)/S87</f>
        <v>-0.96111374224735646</v>
      </c>
      <c r="V87" s="67"/>
      <c r="W87" s="56"/>
      <c r="X87" s="56"/>
      <c r="Y87" s="130"/>
      <c r="Z87" s="125"/>
    </row>
    <row r="88" spans="1:26">
      <c r="A88" s="2">
        <v>98</v>
      </c>
      <c r="B88" s="13"/>
      <c r="C88" s="14"/>
      <c r="D88" s="14">
        <v>68</v>
      </c>
      <c r="E88" s="14">
        <v>24.229999999999563</v>
      </c>
      <c r="F88" s="12">
        <v>2727</v>
      </c>
      <c r="G88" s="13">
        <v>57</v>
      </c>
      <c r="H88" s="13" t="s">
        <v>149</v>
      </c>
      <c r="I88" s="13" t="s">
        <v>11</v>
      </c>
      <c r="J88" s="14">
        <v>3113</v>
      </c>
      <c r="K88" s="13" t="s">
        <v>150</v>
      </c>
      <c r="L88" s="18">
        <v>27322.994999999999</v>
      </c>
      <c r="M88" s="19">
        <v>68.333333333333329</v>
      </c>
      <c r="N88" s="189">
        <v>2466.6350000000002</v>
      </c>
      <c r="O88" s="53">
        <f t="shared" si="2"/>
        <v>-0.90972311051552002</v>
      </c>
      <c r="P88" s="20"/>
      <c r="Q88" s="67" t="s">
        <v>324</v>
      </c>
      <c r="R88" s="53"/>
      <c r="S88" s="107">
        <v>82260.161999999997</v>
      </c>
      <c r="T88" s="189">
        <v>4703.5030000000006</v>
      </c>
      <c r="U88" s="61">
        <f>-(S88-T88)/S88</f>
        <v>-0.94282161758932592</v>
      </c>
      <c r="V88" s="67"/>
      <c r="W88" s="56"/>
      <c r="X88" s="56"/>
      <c r="Y88" s="130"/>
      <c r="Z88" s="125"/>
    </row>
    <row r="89" spans="1:26">
      <c r="A89" s="2">
        <v>99</v>
      </c>
      <c r="B89" s="13"/>
      <c r="C89" s="14"/>
      <c r="D89" s="14">
        <v>71</v>
      </c>
      <c r="E89" s="14">
        <v>23.450000000000728</v>
      </c>
      <c r="F89" s="12"/>
      <c r="G89" s="13"/>
      <c r="H89" s="13"/>
      <c r="I89" s="13"/>
      <c r="J89" s="14">
        <v>3122</v>
      </c>
      <c r="K89" s="13" t="s">
        <v>148</v>
      </c>
      <c r="L89" s="18">
        <v>26381.423999999999</v>
      </c>
      <c r="M89" s="19">
        <v>69.400000000000006</v>
      </c>
      <c r="N89" s="189">
        <v>848.90499999999997</v>
      </c>
      <c r="O89" s="53">
        <f t="shared" si="2"/>
        <v>-0.96782186587047014</v>
      </c>
      <c r="P89" s="20"/>
      <c r="Q89" s="67" t="s">
        <v>324</v>
      </c>
      <c r="R89" s="53"/>
      <c r="S89" s="107"/>
      <c r="T89" s="56"/>
      <c r="U89" s="61"/>
      <c r="V89" s="67"/>
      <c r="W89" s="56"/>
      <c r="X89" s="56"/>
      <c r="Y89" s="130"/>
      <c r="Z89" s="125"/>
    </row>
    <row r="90" spans="1:26">
      <c r="A90" s="2">
        <v>100</v>
      </c>
      <c r="B90" s="13"/>
      <c r="C90" s="14"/>
      <c r="D90" s="14">
        <v>59</v>
      </c>
      <c r="E90" s="14">
        <v>24.270000000000437</v>
      </c>
      <c r="F90" s="12">
        <v>6250</v>
      </c>
      <c r="G90" s="13">
        <v>58</v>
      </c>
      <c r="H90" s="13" t="s">
        <v>282</v>
      </c>
      <c r="I90" s="13" t="s">
        <v>11</v>
      </c>
      <c r="J90" s="14">
        <v>1733</v>
      </c>
      <c r="K90" s="13" t="s">
        <v>281</v>
      </c>
      <c r="L90" s="18">
        <v>27410.226999999999</v>
      </c>
      <c r="M90" s="19">
        <v>47.75</v>
      </c>
      <c r="N90" s="189">
        <v>4570.2070000000003</v>
      </c>
      <c r="O90" s="53">
        <f t="shared" si="2"/>
        <v>-0.83326635711553931</v>
      </c>
      <c r="P90" s="20"/>
      <c r="Q90" s="204" t="s">
        <v>324</v>
      </c>
      <c r="R90" s="198"/>
      <c r="S90" s="107">
        <v>27410.226999999999</v>
      </c>
      <c r="T90" s="189">
        <v>4570.2070000000003</v>
      </c>
      <c r="U90" s="61">
        <f>-(S90-T90)/S90</f>
        <v>-0.83326635711553931</v>
      </c>
      <c r="V90" s="67"/>
      <c r="W90" s="56"/>
      <c r="X90" s="56"/>
      <c r="Y90" s="130"/>
      <c r="Z90" s="124"/>
    </row>
    <row r="91" spans="1:26">
      <c r="A91" s="2">
        <v>101</v>
      </c>
      <c r="B91" s="13"/>
      <c r="C91" s="14"/>
      <c r="D91" s="14">
        <v>22</v>
      </c>
      <c r="E91" s="14">
        <v>51.009999999994761</v>
      </c>
      <c r="F91" s="12">
        <v>8042</v>
      </c>
      <c r="G91" s="13">
        <v>53</v>
      </c>
      <c r="H91" s="13" t="s">
        <v>297</v>
      </c>
      <c r="I91" s="13" t="s">
        <v>11</v>
      </c>
      <c r="J91" s="14">
        <v>703</v>
      </c>
      <c r="K91" s="13" t="s">
        <v>296</v>
      </c>
      <c r="L91" s="18">
        <v>57848.792000000001</v>
      </c>
      <c r="M91" s="19">
        <v>15.333333333333334</v>
      </c>
      <c r="N91" s="189">
        <v>2471.6149999999998</v>
      </c>
      <c r="O91" s="53">
        <f t="shared" si="2"/>
        <v>-0.95727456158462221</v>
      </c>
      <c r="P91" s="20"/>
      <c r="Q91" s="67" t="s">
        <v>324</v>
      </c>
      <c r="R91" s="53"/>
      <c r="S91" s="107">
        <v>103085.067</v>
      </c>
      <c r="T91" s="189">
        <v>5075.01</v>
      </c>
      <c r="U91" s="61">
        <f>-(S91-T91)/S91</f>
        <v>-0.95076871803362173</v>
      </c>
      <c r="V91" s="67"/>
      <c r="W91" s="56"/>
      <c r="X91" s="56"/>
      <c r="Y91" s="130"/>
      <c r="Z91" s="125"/>
    </row>
    <row r="92" spans="1:26" ht="13.5" thickBot="1">
      <c r="A92" s="2">
        <v>102</v>
      </c>
      <c r="B92" s="23"/>
      <c r="C92" s="24"/>
      <c r="D92" s="24">
        <v>34</v>
      </c>
      <c r="E92" s="24">
        <v>40.069999999999709</v>
      </c>
      <c r="F92" s="22"/>
      <c r="G92" s="23"/>
      <c r="H92" s="23"/>
      <c r="I92" s="23"/>
      <c r="J92" s="24">
        <v>988</v>
      </c>
      <c r="K92" s="23" t="s">
        <v>298</v>
      </c>
      <c r="L92" s="28">
        <v>45236.275000000001</v>
      </c>
      <c r="M92" s="29">
        <v>24</v>
      </c>
      <c r="N92" s="191">
        <v>2603.395</v>
      </c>
      <c r="O92" s="54">
        <f t="shared" si="2"/>
        <v>-0.94244895274865148</v>
      </c>
      <c r="P92" s="30"/>
      <c r="Q92" s="67" t="s">
        <v>324</v>
      </c>
      <c r="R92" s="53"/>
      <c r="S92" s="107"/>
      <c r="T92" s="56"/>
      <c r="U92" s="61"/>
      <c r="V92" s="67">
        <f>SUM(L81:L92)</f>
        <v>323189.77500000002</v>
      </c>
      <c r="W92" s="56">
        <f>-0.9*V92</f>
        <v>-290870.79750000004</v>
      </c>
      <c r="X92" s="189">
        <v>-420736.47599999985</v>
      </c>
      <c r="Y92" s="130">
        <f>X92/W92</f>
        <v>1.4464720405629574</v>
      </c>
      <c r="Z92" s="125"/>
    </row>
    <row r="93" spans="1:26">
      <c r="A93" s="2">
        <v>103</v>
      </c>
      <c r="B93" s="4" t="s">
        <v>153</v>
      </c>
      <c r="C93" s="5">
        <v>39</v>
      </c>
      <c r="D93" s="5">
        <v>15</v>
      </c>
      <c r="E93" s="5">
        <v>33</v>
      </c>
      <c r="F93" s="3">
        <v>2828</v>
      </c>
      <c r="G93" s="4">
        <v>61</v>
      </c>
      <c r="H93" s="4" t="s">
        <v>152</v>
      </c>
      <c r="I93" s="4" t="s">
        <v>11</v>
      </c>
      <c r="J93" s="5">
        <v>709</v>
      </c>
      <c r="K93" s="4" t="s">
        <v>151</v>
      </c>
      <c r="L93" s="9">
        <v>37831.735999999997</v>
      </c>
      <c r="M93" s="10">
        <v>21.833333333333332</v>
      </c>
      <c r="N93" s="192">
        <v>4635.835</v>
      </c>
      <c r="O93" s="55">
        <f t="shared" si="2"/>
        <v>-0.87746174270194743</v>
      </c>
      <c r="P93" s="11"/>
      <c r="Q93" s="202" t="s">
        <v>324</v>
      </c>
      <c r="R93" s="203"/>
      <c r="S93" s="108">
        <v>74750.573999999993</v>
      </c>
      <c r="T93" s="192">
        <v>10677.671</v>
      </c>
      <c r="U93" s="62">
        <f>-(S93-T93)/S93</f>
        <v>-0.85715599989907765</v>
      </c>
      <c r="V93" s="67"/>
      <c r="W93" s="56"/>
      <c r="X93" s="56"/>
      <c r="Y93" s="130"/>
      <c r="Z93" s="125"/>
    </row>
    <row r="94" spans="1:26">
      <c r="A94" s="2">
        <v>104</v>
      </c>
      <c r="B94" s="13"/>
      <c r="C94" s="14"/>
      <c r="D94" s="14">
        <v>83</v>
      </c>
      <c r="E94" s="14">
        <v>18.260000000002037</v>
      </c>
      <c r="F94" s="12"/>
      <c r="G94" s="13"/>
      <c r="H94" s="13"/>
      <c r="I94" s="13"/>
      <c r="J94" s="14">
        <v>2712</v>
      </c>
      <c r="K94" s="13" t="s">
        <v>154</v>
      </c>
      <c r="L94" s="18">
        <v>21367.32</v>
      </c>
      <c r="M94" s="19">
        <v>56</v>
      </c>
      <c r="N94" s="189">
        <v>3993.06</v>
      </c>
      <c r="O94" s="53">
        <f t="shared" si="2"/>
        <v>-0.81312303087144289</v>
      </c>
      <c r="P94" s="20"/>
      <c r="Q94" s="194" t="s">
        <v>324</v>
      </c>
      <c r="R94" s="198"/>
      <c r="S94" s="107"/>
      <c r="T94" s="56"/>
      <c r="U94" s="61"/>
      <c r="V94" s="67"/>
      <c r="W94" s="56"/>
      <c r="X94" s="56"/>
      <c r="Y94" s="130"/>
      <c r="Z94" s="207"/>
    </row>
    <row r="95" spans="1:26">
      <c r="A95" s="2">
        <v>105</v>
      </c>
      <c r="B95" s="13"/>
      <c r="C95" s="14"/>
      <c r="D95" s="14">
        <v>70</v>
      </c>
      <c r="E95" s="21"/>
      <c r="F95" s="12"/>
      <c r="G95" s="13"/>
      <c r="H95" s="13"/>
      <c r="I95" s="13"/>
      <c r="J95" s="14">
        <v>3943</v>
      </c>
      <c r="K95" s="13" t="s">
        <v>155</v>
      </c>
      <c r="L95" s="18">
        <v>15551.518</v>
      </c>
      <c r="M95" s="19">
        <v>80</v>
      </c>
      <c r="N95" s="189">
        <v>2048.7759999999998</v>
      </c>
      <c r="O95" s="53">
        <f t="shared" si="2"/>
        <v>-0.8682587770531468</v>
      </c>
      <c r="P95" s="20"/>
      <c r="Q95" s="194" t="s">
        <v>324</v>
      </c>
      <c r="R95" s="198"/>
      <c r="S95" s="107"/>
      <c r="T95" s="56"/>
      <c r="U95" s="61"/>
      <c r="V95" s="67"/>
      <c r="W95" s="56"/>
      <c r="X95" s="56"/>
      <c r="Y95" s="130"/>
      <c r="Z95" s="207"/>
    </row>
    <row r="96" spans="1:26">
      <c r="A96" s="2">
        <v>106</v>
      </c>
      <c r="B96" s="13"/>
      <c r="C96" s="14"/>
      <c r="D96" s="14">
        <v>100</v>
      </c>
      <c r="E96" s="14">
        <v>26.909999999999854</v>
      </c>
      <c r="F96" s="12">
        <v>2830</v>
      </c>
      <c r="G96" s="13">
        <v>74</v>
      </c>
      <c r="H96" s="13" t="s">
        <v>157</v>
      </c>
      <c r="I96" s="13" t="s">
        <v>11</v>
      </c>
      <c r="J96" s="14">
        <v>1626</v>
      </c>
      <c r="K96" s="13" t="s">
        <v>156</v>
      </c>
      <c r="L96" s="18">
        <v>30511.137999999999</v>
      </c>
      <c r="M96" s="19">
        <v>45.833333333333336</v>
      </c>
      <c r="N96" s="189">
        <v>31029.360000000001</v>
      </c>
      <c r="O96" s="53">
        <f t="shared" si="2"/>
        <v>1.6984682773877578E-2</v>
      </c>
      <c r="P96" s="20"/>
      <c r="Q96" s="194">
        <f>S96-T96-(L96-N96)</f>
        <v>18548.474999999999</v>
      </c>
      <c r="R96" s="198">
        <f t="shared" ref="R96:R99" si="3">-(L96-(N96-Q96))/L96</f>
        <v>-0.59094003638933423</v>
      </c>
      <c r="S96" s="107">
        <v>69930.581999999995</v>
      </c>
      <c r="T96" s="189">
        <v>51900.328999999998</v>
      </c>
      <c r="U96" s="61">
        <f>-(S96-T96)/S96</f>
        <v>-0.25783072990869715</v>
      </c>
      <c r="V96" s="67"/>
      <c r="W96" s="56"/>
      <c r="X96" s="56"/>
      <c r="Y96" s="130"/>
      <c r="Z96" s="124"/>
    </row>
    <row r="97" spans="1:26">
      <c r="A97" s="2">
        <v>107</v>
      </c>
      <c r="B97" s="13"/>
      <c r="C97" s="14"/>
      <c r="D97" s="14">
        <v>77</v>
      </c>
      <c r="E97" s="14">
        <v>41.529999999998836</v>
      </c>
      <c r="F97" s="12">
        <v>2832</v>
      </c>
      <c r="G97" s="13">
        <v>68</v>
      </c>
      <c r="H97" s="13" t="s">
        <v>159</v>
      </c>
      <c r="I97" s="13" t="s">
        <v>11</v>
      </c>
      <c r="J97" s="14">
        <v>1599</v>
      </c>
      <c r="K97" s="13" t="s">
        <v>158</v>
      </c>
      <c r="L97" s="18">
        <v>46562.961000000003</v>
      </c>
      <c r="M97" s="19">
        <v>40.333333333333336</v>
      </c>
      <c r="N97" s="189">
        <v>5182.0249999999996</v>
      </c>
      <c r="O97" s="53">
        <f t="shared" si="2"/>
        <v>-0.88870928977218611</v>
      </c>
      <c r="P97" s="20"/>
      <c r="Q97" s="194">
        <f>N97-L97*0.1</f>
        <v>525.72889999999916</v>
      </c>
      <c r="R97" s="198">
        <f>-(L97-(N97-Q97))/L97</f>
        <v>-0.9</v>
      </c>
      <c r="S97" s="107">
        <v>85699.426999999996</v>
      </c>
      <c r="T97" s="189">
        <v>31843.920000000002</v>
      </c>
      <c r="U97" s="61">
        <f>-(S97-T97)/S97</f>
        <v>-0.62842318654009199</v>
      </c>
      <c r="V97" s="67"/>
      <c r="W97" s="56"/>
      <c r="X97" s="56"/>
      <c r="Y97" s="130"/>
      <c r="Z97" s="207"/>
    </row>
    <row r="98" spans="1:26">
      <c r="A98" s="2">
        <v>108</v>
      </c>
      <c r="B98" s="13"/>
      <c r="C98" s="14"/>
      <c r="D98" s="21"/>
      <c r="E98" s="14">
        <v>20.979999999999563</v>
      </c>
      <c r="F98" s="12"/>
      <c r="G98" s="13"/>
      <c r="H98" s="13"/>
      <c r="I98" s="13"/>
      <c r="J98" s="14">
        <v>2712</v>
      </c>
      <c r="K98" s="13" t="s">
        <v>160</v>
      </c>
      <c r="L98" s="18">
        <v>23572.938000000002</v>
      </c>
      <c r="M98" s="19">
        <v>55.666666666666664</v>
      </c>
      <c r="N98" s="189">
        <v>19958.031999999999</v>
      </c>
      <c r="O98" s="53">
        <f t="shared" si="2"/>
        <v>-0.15334982851946594</v>
      </c>
      <c r="P98" s="20"/>
      <c r="Q98" s="194">
        <f>S97-T97-(SUM(L97:L98)-SUM(N97:N98))-Q97</f>
        <v>8333.9360999999953</v>
      </c>
      <c r="R98" s="198">
        <f>-(L98-(N98-Q98))/L98</f>
        <v>-0.50688811466775996</v>
      </c>
      <c r="S98" s="107"/>
      <c r="T98" s="56"/>
      <c r="U98" s="61"/>
      <c r="V98" s="67"/>
      <c r="W98" s="56"/>
      <c r="X98" s="56"/>
      <c r="Y98" s="130"/>
      <c r="Z98" s="207"/>
    </row>
    <row r="99" spans="1:26">
      <c r="A99" s="2">
        <v>109</v>
      </c>
      <c r="B99" s="13"/>
      <c r="C99" s="14"/>
      <c r="D99" s="14">
        <v>38</v>
      </c>
      <c r="E99" s="14">
        <v>36.660000000003492</v>
      </c>
      <c r="F99" s="12">
        <v>2836</v>
      </c>
      <c r="G99" s="13">
        <v>60</v>
      </c>
      <c r="H99" s="13" t="s">
        <v>162</v>
      </c>
      <c r="I99" s="13" t="s">
        <v>11</v>
      </c>
      <c r="J99" s="14">
        <v>1626</v>
      </c>
      <c r="K99" s="13" t="s">
        <v>161</v>
      </c>
      <c r="L99" s="18">
        <v>41840.317000000003</v>
      </c>
      <c r="M99" s="19">
        <v>46</v>
      </c>
      <c r="N99" s="189">
        <v>39561.542999999998</v>
      </c>
      <c r="O99" s="53">
        <f t="shared" si="2"/>
        <v>-5.4463593093714006E-2</v>
      </c>
      <c r="P99" s="20"/>
      <c r="Q99" s="194">
        <f>S99-T99-(L99-N99)</f>
        <v>2587.288999999997</v>
      </c>
      <c r="R99" s="198">
        <f t="shared" si="3"/>
        <v>-0.11630081578970833</v>
      </c>
      <c r="S99" s="107">
        <v>45989.374000000003</v>
      </c>
      <c r="T99" s="189">
        <v>41123.311000000002</v>
      </c>
      <c r="U99" s="61">
        <f>-(S99-T99)/S99</f>
        <v>-0.10580842000589095</v>
      </c>
      <c r="V99" s="67"/>
      <c r="W99" s="56"/>
      <c r="X99" s="56"/>
      <c r="Y99" s="130"/>
      <c r="Z99" s="124"/>
    </row>
    <row r="100" spans="1:26">
      <c r="A100" s="2">
        <v>110</v>
      </c>
      <c r="B100" s="13"/>
      <c r="C100" s="14"/>
      <c r="D100" s="16">
        <v>46</v>
      </c>
      <c r="E100" s="14">
        <v>31.769999999996799</v>
      </c>
      <c r="F100" s="12">
        <v>2837</v>
      </c>
      <c r="G100" s="13">
        <v>63</v>
      </c>
      <c r="H100" s="13" t="s">
        <v>164</v>
      </c>
      <c r="I100" s="13" t="s">
        <v>11</v>
      </c>
      <c r="J100" s="14">
        <v>2850</v>
      </c>
      <c r="K100" s="13" t="s">
        <v>163</v>
      </c>
      <c r="L100" s="18">
        <v>37474.067000000003</v>
      </c>
      <c r="M100" s="19">
        <v>61.75</v>
      </c>
      <c r="N100" s="189">
        <v>0</v>
      </c>
      <c r="O100" s="53">
        <f t="shared" si="2"/>
        <v>-1</v>
      </c>
      <c r="P100" s="20"/>
      <c r="Q100" s="67" t="s">
        <v>324</v>
      </c>
      <c r="R100" s="53"/>
      <c r="S100" s="107">
        <v>67455.494000000006</v>
      </c>
      <c r="T100" s="189">
        <v>11580.928</v>
      </c>
      <c r="U100" s="61">
        <f>-(S100-T100)/S100</f>
        <v>-0.82831749775637253</v>
      </c>
      <c r="V100" s="67"/>
      <c r="W100" s="56"/>
      <c r="X100" s="56"/>
      <c r="Y100" s="130"/>
      <c r="Z100" s="124"/>
    </row>
    <row r="101" spans="1:26">
      <c r="A101" s="2">
        <v>111</v>
      </c>
      <c r="B101" s="13"/>
      <c r="C101" s="14"/>
      <c r="D101" s="16">
        <v>2</v>
      </c>
      <c r="E101" s="16">
        <v>77.470000000001164</v>
      </c>
      <c r="F101" s="12">
        <v>2840</v>
      </c>
      <c r="G101" s="13">
        <v>62</v>
      </c>
      <c r="H101" s="13" t="s">
        <v>166</v>
      </c>
      <c r="I101" s="13" t="s">
        <v>11</v>
      </c>
      <c r="J101" s="14">
        <v>593</v>
      </c>
      <c r="K101" s="13" t="s">
        <v>165</v>
      </c>
      <c r="L101" s="18">
        <v>87589.614000000001</v>
      </c>
      <c r="M101" s="19">
        <v>2.8333333333333335</v>
      </c>
      <c r="N101" s="189">
        <v>1674.1079999999999</v>
      </c>
      <c r="O101" s="53">
        <f t="shared" si="2"/>
        <v>-0.98088691200306022</v>
      </c>
      <c r="P101" s="20"/>
      <c r="Q101" s="67" t="s">
        <v>324</v>
      </c>
      <c r="R101" s="53"/>
      <c r="S101" s="107">
        <v>135525.503</v>
      </c>
      <c r="T101" s="189">
        <v>6525.3769999999995</v>
      </c>
      <c r="U101" s="61">
        <f>-(S101-T101)/S101</f>
        <v>-0.95185129842314631</v>
      </c>
      <c r="V101" s="67"/>
      <c r="W101" s="56"/>
      <c r="X101" s="56"/>
      <c r="Y101" s="130"/>
      <c r="Z101" s="125"/>
    </row>
    <row r="102" spans="1:26">
      <c r="A102" s="2">
        <v>113</v>
      </c>
      <c r="B102" s="13"/>
      <c r="C102" s="14"/>
      <c r="D102" s="16">
        <v>91</v>
      </c>
      <c r="E102" s="16">
        <v>20.139999999999418</v>
      </c>
      <c r="F102" s="12"/>
      <c r="G102" s="13"/>
      <c r="H102" s="13"/>
      <c r="I102" s="13"/>
      <c r="J102" s="14">
        <v>3403</v>
      </c>
      <c r="K102" s="13" t="s">
        <v>167</v>
      </c>
      <c r="L102" s="18">
        <v>23654.841</v>
      </c>
      <c r="M102" s="19">
        <v>75.25</v>
      </c>
      <c r="N102" s="189">
        <v>0</v>
      </c>
      <c r="O102" s="53">
        <f t="shared" si="2"/>
        <v>-1</v>
      </c>
      <c r="P102" s="20"/>
      <c r="Q102" s="67" t="s">
        <v>324</v>
      </c>
      <c r="R102" s="53"/>
      <c r="S102" s="107"/>
      <c r="T102" s="56"/>
      <c r="U102" s="61"/>
      <c r="V102" s="67"/>
      <c r="W102" s="56"/>
      <c r="X102" s="56"/>
      <c r="Y102" s="130"/>
      <c r="Z102" s="124"/>
    </row>
    <row r="103" spans="1:26">
      <c r="A103" s="2">
        <v>114</v>
      </c>
      <c r="B103" s="13"/>
      <c r="C103" s="14"/>
      <c r="D103" s="14">
        <v>62</v>
      </c>
      <c r="E103" s="14">
        <v>27.259999999998399</v>
      </c>
      <c r="F103" s="12">
        <v>2850</v>
      </c>
      <c r="G103" s="13">
        <v>65</v>
      </c>
      <c r="H103" s="13" t="s">
        <v>169</v>
      </c>
      <c r="I103" s="13" t="s">
        <v>11</v>
      </c>
      <c r="J103" s="14">
        <v>1745</v>
      </c>
      <c r="K103" s="13" t="s">
        <v>168</v>
      </c>
      <c r="L103" s="18">
        <v>31836.024000000001</v>
      </c>
      <c r="M103" s="19">
        <v>48</v>
      </c>
      <c r="N103" s="189">
        <v>3655.2260000000001</v>
      </c>
      <c r="O103" s="53">
        <f t="shared" si="2"/>
        <v>-0.88518585109748638</v>
      </c>
      <c r="P103" s="20"/>
      <c r="Q103" s="194">
        <f>L105*0.1-N105-(N103-L103*0.1)</f>
        <v>377.44560000000001</v>
      </c>
      <c r="R103" s="198">
        <f t="shared" ref="R103" si="4">-(L103-(N103-Q103))/L103</f>
        <v>-0.89704177883519631</v>
      </c>
      <c r="S103" s="107">
        <v>117549.14</v>
      </c>
      <c r="T103" s="189">
        <v>11541.897000000001</v>
      </c>
      <c r="U103" s="61">
        <f>-(S103-T103)/S103</f>
        <v>-0.90181215277287441</v>
      </c>
      <c r="V103" s="67"/>
      <c r="W103" s="56"/>
      <c r="X103" s="56"/>
      <c r="Y103" s="130"/>
      <c r="Z103" s="125"/>
    </row>
    <row r="104" spans="1:26">
      <c r="A104" s="2">
        <v>115</v>
      </c>
      <c r="B104" s="13"/>
      <c r="C104" s="14"/>
      <c r="D104" s="14">
        <v>72</v>
      </c>
      <c r="E104" s="14">
        <v>24.770000000000437</v>
      </c>
      <c r="F104" s="12"/>
      <c r="G104" s="13"/>
      <c r="H104" s="13"/>
      <c r="I104" s="13"/>
      <c r="J104" s="14">
        <v>2549</v>
      </c>
      <c r="K104" s="13" t="s">
        <v>171</v>
      </c>
      <c r="L104" s="18">
        <v>28225.036</v>
      </c>
      <c r="M104" s="19">
        <v>53.333333333333336</v>
      </c>
      <c r="N104" s="189">
        <v>2805.9670000000001</v>
      </c>
      <c r="O104" s="53">
        <f t="shared" si="2"/>
        <v>-0.90058588410657825</v>
      </c>
      <c r="P104" s="20"/>
      <c r="Q104" s="67" t="s">
        <v>567</v>
      </c>
      <c r="R104" s="53"/>
      <c r="S104" s="107"/>
      <c r="T104" s="56"/>
      <c r="U104" s="61"/>
      <c r="V104" s="67"/>
      <c r="W104" s="56"/>
      <c r="X104" s="56"/>
      <c r="Y104" s="130"/>
      <c r="Z104" s="125"/>
    </row>
    <row r="105" spans="1:26">
      <c r="A105" s="2">
        <v>116</v>
      </c>
      <c r="B105" s="13"/>
      <c r="C105" s="14"/>
      <c r="D105" s="16">
        <v>57</v>
      </c>
      <c r="E105" s="14">
        <v>25.450000000000728</v>
      </c>
      <c r="F105" s="12"/>
      <c r="G105" s="13"/>
      <c r="H105" s="13"/>
      <c r="I105" s="13"/>
      <c r="J105" s="14">
        <v>2549</v>
      </c>
      <c r="K105" s="13" t="s">
        <v>170</v>
      </c>
      <c r="L105" s="18">
        <v>29710.252</v>
      </c>
      <c r="M105" s="19">
        <v>53.666666666666664</v>
      </c>
      <c r="N105" s="189">
        <v>2121.9560000000001</v>
      </c>
      <c r="O105" s="53">
        <f t="shared" si="2"/>
        <v>-0.9285783237382168</v>
      </c>
      <c r="P105" s="20"/>
      <c r="Q105" s="67" t="s">
        <v>324</v>
      </c>
      <c r="R105" s="53"/>
      <c r="S105" s="107"/>
      <c r="T105" s="56"/>
      <c r="U105" s="61"/>
      <c r="V105" s="67"/>
      <c r="W105" s="56"/>
      <c r="X105" s="56"/>
      <c r="Y105" s="130"/>
      <c r="Z105" s="125"/>
    </row>
    <row r="106" spans="1:26">
      <c r="A106" s="2">
        <v>117</v>
      </c>
      <c r="B106" s="13"/>
      <c r="C106" s="14"/>
      <c r="D106" s="14">
        <v>42</v>
      </c>
      <c r="E106" s="14">
        <v>24.169999999998254</v>
      </c>
      <c r="F106" s="12"/>
      <c r="G106" s="13"/>
      <c r="H106" s="13"/>
      <c r="I106" s="13"/>
      <c r="J106" s="14">
        <v>2713</v>
      </c>
      <c r="K106" s="13" t="s">
        <v>172</v>
      </c>
      <c r="L106" s="18">
        <v>27777.828000000001</v>
      </c>
      <c r="M106" s="19">
        <v>56</v>
      </c>
      <c r="N106" s="189">
        <v>2958.748</v>
      </c>
      <c r="O106" s="53">
        <f t="shared" si="2"/>
        <v>-0.89348526457864164</v>
      </c>
      <c r="P106" s="20"/>
      <c r="Q106" s="194">
        <f>L105*0.1-N105-Q103</f>
        <v>471.6235999999999</v>
      </c>
      <c r="R106" s="198">
        <f t="shared" ref="R106" si="5">-(L106-(N106-Q106))/L106</f>
        <v>-0.91046368348166029</v>
      </c>
      <c r="S106" s="107"/>
      <c r="T106" s="56"/>
      <c r="U106" s="61"/>
      <c r="V106" s="67"/>
      <c r="W106" s="56"/>
      <c r="X106" s="56"/>
      <c r="Y106" s="130"/>
      <c r="Z106" s="124"/>
    </row>
    <row r="107" spans="1:26">
      <c r="A107" s="2">
        <v>118</v>
      </c>
      <c r="B107" s="13"/>
      <c r="C107" s="14"/>
      <c r="D107" s="14">
        <v>23</v>
      </c>
      <c r="E107" s="14">
        <v>31.290000000000873</v>
      </c>
      <c r="F107" s="12">
        <v>2864</v>
      </c>
      <c r="G107" s="13">
        <v>70</v>
      </c>
      <c r="H107" s="13" t="s">
        <v>174</v>
      </c>
      <c r="I107" s="13" t="s">
        <v>11</v>
      </c>
      <c r="J107" s="14">
        <v>2554</v>
      </c>
      <c r="K107" s="13" t="s">
        <v>173</v>
      </c>
      <c r="L107" s="18">
        <v>35453.659</v>
      </c>
      <c r="M107" s="19">
        <v>53.833333333333336</v>
      </c>
      <c r="N107" s="189">
        <v>0</v>
      </c>
      <c r="O107" s="53">
        <f t="shared" si="2"/>
        <v>-1</v>
      </c>
      <c r="P107" s="20"/>
      <c r="Q107" s="67" t="s">
        <v>324</v>
      </c>
      <c r="R107" s="53"/>
      <c r="S107" s="107">
        <v>35453.659</v>
      </c>
      <c r="T107" s="189">
        <v>0</v>
      </c>
      <c r="U107" s="61">
        <f>-(S107-T107)/S107</f>
        <v>-1</v>
      </c>
      <c r="V107" s="67"/>
      <c r="W107" s="56"/>
      <c r="X107" s="56"/>
      <c r="Y107" s="130"/>
      <c r="Z107" s="124"/>
    </row>
    <row r="108" spans="1:26">
      <c r="A108" s="2">
        <v>119</v>
      </c>
      <c r="B108" s="13"/>
      <c r="C108" s="14"/>
      <c r="D108" s="14">
        <v>17</v>
      </c>
      <c r="E108" s="14">
        <v>29.680000000000291</v>
      </c>
      <c r="F108" s="12">
        <v>2866</v>
      </c>
      <c r="G108" s="13">
        <v>72</v>
      </c>
      <c r="H108" s="13" t="s">
        <v>176</v>
      </c>
      <c r="I108" s="13" t="s">
        <v>11</v>
      </c>
      <c r="J108" s="14">
        <v>1507</v>
      </c>
      <c r="K108" s="13" t="s">
        <v>177</v>
      </c>
      <c r="L108" s="18">
        <v>33994.824999999997</v>
      </c>
      <c r="M108" s="19">
        <v>35.5</v>
      </c>
      <c r="N108" s="189">
        <v>1329.3150000000001</v>
      </c>
      <c r="O108" s="53">
        <f t="shared" si="2"/>
        <v>-0.96089654822461956</v>
      </c>
      <c r="P108" s="20"/>
      <c r="Q108" s="67" t="s">
        <v>324</v>
      </c>
      <c r="R108" s="53"/>
      <c r="S108" s="107">
        <v>145113.78</v>
      </c>
      <c r="T108" s="189">
        <v>8495.3130000000001</v>
      </c>
      <c r="U108" s="61">
        <f>-(S108-T108)/S108</f>
        <v>-0.94145757212030456</v>
      </c>
      <c r="V108" s="67"/>
      <c r="W108" s="56"/>
      <c r="X108" s="56"/>
      <c r="Y108" s="130"/>
      <c r="Z108" s="125"/>
    </row>
    <row r="109" spans="1:26">
      <c r="A109" s="2">
        <v>120</v>
      </c>
      <c r="B109" s="13"/>
      <c r="C109" s="14"/>
      <c r="D109" s="14">
        <v>63</v>
      </c>
      <c r="E109" s="14">
        <v>17.580000000001746</v>
      </c>
      <c r="F109" s="12"/>
      <c r="G109" s="13"/>
      <c r="H109" s="13"/>
      <c r="I109" s="13"/>
      <c r="J109" s="14">
        <v>2872</v>
      </c>
      <c r="K109" s="13" t="s">
        <v>175</v>
      </c>
      <c r="L109" s="18">
        <v>19990.175999999999</v>
      </c>
      <c r="M109" s="19">
        <v>67.5</v>
      </c>
      <c r="N109" s="189">
        <v>600.67899999999997</v>
      </c>
      <c r="O109" s="53">
        <f t="shared" si="2"/>
        <v>-0.96995129007368419</v>
      </c>
      <c r="P109" s="20"/>
      <c r="Q109" s="67" t="s">
        <v>324</v>
      </c>
      <c r="R109" s="53"/>
      <c r="S109" s="107"/>
      <c r="T109" s="56"/>
      <c r="U109" s="61"/>
      <c r="V109" s="67"/>
      <c r="W109" s="56"/>
      <c r="X109" s="56"/>
      <c r="Y109" s="130"/>
      <c r="Z109" s="125"/>
    </row>
    <row r="110" spans="1:26">
      <c r="A110" s="2">
        <v>121</v>
      </c>
      <c r="B110" s="13"/>
      <c r="C110" s="14"/>
      <c r="D110" s="16">
        <v>56</v>
      </c>
      <c r="E110" s="16">
        <v>23.159999999999854</v>
      </c>
      <c r="F110" s="12"/>
      <c r="G110" s="13"/>
      <c r="H110" s="13"/>
      <c r="I110" s="13"/>
      <c r="J110" s="14">
        <v>3136</v>
      </c>
      <c r="K110" s="13" t="s">
        <v>179</v>
      </c>
      <c r="L110" s="18">
        <v>26425.398999999998</v>
      </c>
      <c r="M110" s="19">
        <v>70.333333333333329</v>
      </c>
      <c r="N110" s="189">
        <v>2544.8980000000001</v>
      </c>
      <c r="O110" s="53">
        <f t="shared" si="2"/>
        <v>-0.90369500191841945</v>
      </c>
      <c r="P110" s="20"/>
      <c r="Q110" s="67" t="s">
        <v>324</v>
      </c>
      <c r="R110" s="53"/>
      <c r="S110" s="107"/>
      <c r="T110" s="56"/>
      <c r="U110" s="61"/>
      <c r="V110" s="67"/>
      <c r="W110" s="56"/>
      <c r="X110" s="56"/>
      <c r="Y110" s="130"/>
      <c r="Z110" s="125"/>
    </row>
    <row r="111" spans="1:26">
      <c r="A111" s="2">
        <v>122</v>
      </c>
      <c r="B111" s="13"/>
      <c r="C111" s="14"/>
      <c r="D111" s="14">
        <v>98</v>
      </c>
      <c r="E111" s="14">
        <v>17.380000000001019</v>
      </c>
      <c r="F111" s="12"/>
      <c r="G111" s="13"/>
      <c r="H111" s="13"/>
      <c r="I111" s="13"/>
      <c r="J111" s="14">
        <v>3140</v>
      </c>
      <c r="K111" s="13" t="s">
        <v>180</v>
      </c>
      <c r="L111" s="18">
        <v>39937.497000000003</v>
      </c>
      <c r="M111" s="19">
        <v>71.5</v>
      </c>
      <c r="N111" s="189">
        <v>1645.97</v>
      </c>
      <c r="O111" s="53">
        <f t="shared" si="2"/>
        <v>-0.95878635058176032</v>
      </c>
      <c r="P111" s="20"/>
      <c r="Q111" s="67" t="s">
        <v>324</v>
      </c>
      <c r="R111" s="53"/>
      <c r="S111" s="107"/>
      <c r="T111" s="56"/>
      <c r="U111" s="61"/>
      <c r="V111" s="67"/>
      <c r="W111" s="56"/>
      <c r="X111" s="56"/>
      <c r="Y111" s="130"/>
      <c r="Z111" s="124"/>
    </row>
    <row r="112" spans="1:26">
      <c r="A112" s="2">
        <v>123</v>
      </c>
      <c r="B112" s="13"/>
      <c r="C112" s="14"/>
      <c r="D112" s="14">
        <v>41</v>
      </c>
      <c r="E112" s="14">
        <v>21.830000000001746</v>
      </c>
      <c r="F112" s="12"/>
      <c r="G112" s="13"/>
      <c r="H112" s="13"/>
      <c r="I112" s="13"/>
      <c r="J112" s="14">
        <v>3797</v>
      </c>
      <c r="K112" s="13" t="s">
        <v>178</v>
      </c>
      <c r="L112" s="18">
        <v>24765.883000000002</v>
      </c>
      <c r="M112" s="19">
        <v>77</v>
      </c>
      <c r="N112" s="189">
        <v>2374.451</v>
      </c>
      <c r="O112" s="53">
        <f t="shared" si="2"/>
        <v>-0.90412411299851492</v>
      </c>
      <c r="P112" s="20"/>
      <c r="Q112" s="67" t="s">
        <v>324</v>
      </c>
      <c r="R112" s="53"/>
      <c r="S112" s="107"/>
      <c r="T112" s="56"/>
      <c r="U112" s="61"/>
      <c r="V112" s="67"/>
      <c r="W112" s="56"/>
      <c r="X112" s="56"/>
      <c r="Y112" s="130"/>
      <c r="Z112" s="125"/>
    </row>
    <row r="113" spans="1:26">
      <c r="A113" s="2">
        <v>124</v>
      </c>
      <c r="B113" s="13"/>
      <c r="C113" s="14"/>
      <c r="D113" s="16">
        <v>4</v>
      </c>
      <c r="E113" s="14">
        <v>73.270000000004075</v>
      </c>
      <c r="F113" s="12">
        <v>2872</v>
      </c>
      <c r="G113" s="13">
        <v>69</v>
      </c>
      <c r="H113" s="13" t="s">
        <v>182</v>
      </c>
      <c r="I113" s="13" t="s">
        <v>11</v>
      </c>
      <c r="J113" s="14">
        <v>602</v>
      </c>
      <c r="K113" s="13" t="s">
        <v>183</v>
      </c>
      <c r="L113" s="18">
        <v>85124.878999999986</v>
      </c>
      <c r="M113" s="19">
        <v>13</v>
      </c>
      <c r="N113" s="189">
        <v>20104.433000000001</v>
      </c>
      <c r="O113" s="53">
        <f t="shared" si="2"/>
        <v>-0.76382423991463166</v>
      </c>
      <c r="P113" s="20"/>
      <c r="Q113" s="194" t="s">
        <v>324</v>
      </c>
      <c r="R113" s="198"/>
      <c r="S113" s="107">
        <v>115525.833</v>
      </c>
      <c r="T113" s="189">
        <v>33023.751000000004</v>
      </c>
      <c r="U113" s="61">
        <f>-(S113-T113)/S113</f>
        <v>-0.71414401314033371</v>
      </c>
      <c r="V113" s="67"/>
      <c r="W113" s="56"/>
      <c r="X113" s="56"/>
      <c r="Y113" s="130"/>
      <c r="Z113" s="124"/>
    </row>
    <row r="114" spans="1:26">
      <c r="A114" s="2">
        <v>125</v>
      </c>
      <c r="B114" s="13"/>
      <c r="C114" s="14"/>
      <c r="D114" s="14">
        <v>55</v>
      </c>
      <c r="E114" s="14">
        <v>26.68999999999869</v>
      </c>
      <c r="F114" s="12"/>
      <c r="G114" s="13"/>
      <c r="H114" s="13"/>
      <c r="I114" s="13"/>
      <c r="J114" s="14">
        <v>3297</v>
      </c>
      <c r="K114" s="13" t="s">
        <v>181</v>
      </c>
      <c r="L114" s="18">
        <v>30400.954000000002</v>
      </c>
      <c r="M114" s="19">
        <v>74</v>
      </c>
      <c r="N114" s="189">
        <v>12919.317999999999</v>
      </c>
      <c r="O114" s="53">
        <f t="shared" si="2"/>
        <v>-0.57503577025905184</v>
      </c>
      <c r="P114" s="20"/>
      <c r="Q114" s="194" t="s">
        <v>324</v>
      </c>
      <c r="R114" s="198"/>
      <c r="S114" s="107"/>
      <c r="T114" s="56"/>
      <c r="U114" s="61"/>
      <c r="V114" s="67"/>
      <c r="W114" s="56"/>
      <c r="X114" s="56"/>
      <c r="Y114" s="130"/>
      <c r="Z114" s="124"/>
    </row>
    <row r="115" spans="1:26">
      <c r="A115" s="2">
        <v>126</v>
      </c>
      <c r="B115" s="13"/>
      <c r="C115" s="14"/>
      <c r="D115" s="16">
        <v>6</v>
      </c>
      <c r="E115" s="16">
        <v>64.179999999993015</v>
      </c>
      <c r="F115" s="12">
        <v>2876</v>
      </c>
      <c r="G115" s="13">
        <v>67</v>
      </c>
      <c r="H115" s="13" t="s">
        <v>185</v>
      </c>
      <c r="I115" s="13" t="s">
        <v>11</v>
      </c>
      <c r="J115" s="14">
        <v>703</v>
      </c>
      <c r="K115" s="13" t="s">
        <v>184</v>
      </c>
      <c r="L115" s="18">
        <v>74451.653000000006</v>
      </c>
      <c r="M115" s="19">
        <v>16.5</v>
      </c>
      <c r="N115" s="189">
        <v>9434.0169999999998</v>
      </c>
      <c r="O115" s="53">
        <f t="shared" si="2"/>
        <v>-0.87328666832958024</v>
      </c>
      <c r="P115" s="20"/>
      <c r="Q115" s="194"/>
      <c r="R115" s="198"/>
      <c r="S115" s="107">
        <v>74451.653000000006</v>
      </c>
      <c r="T115" s="189">
        <v>9434.0169999999998</v>
      </c>
      <c r="U115" s="61">
        <f>-(S115-T115)/S115</f>
        <v>-0.87328666832958024</v>
      </c>
      <c r="V115" s="67"/>
      <c r="W115" s="56"/>
      <c r="X115" s="56"/>
      <c r="Y115" s="130"/>
      <c r="Z115" s="124"/>
    </row>
    <row r="116" spans="1:26">
      <c r="A116" s="2">
        <v>127</v>
      </c>
      <c r="B116" s="13"/>
      <c r="C116" s="14"/>
      <c r="D116" s="15"/>
      <c r="E116" s="15"/>
      <c r="F116" s="12">
        <v>6019</v>
      </c>
      <c r="G116" s="13">
        <v>73</v>
      </c>
      <c r="H116" s="13" t="s">
        <v>268</v>
      </c>
      <c r="I116" s="13" t="s">
        <v>11</v>
      </c>
      <c r="J116" s="14">
        <v>3298</v>
      </c>
      <c r="K116" s="13" t="s">
        <v>267</v>
      </c>
      <c r="L116" s="18">
        <v>21491.838</v>
      </c>
      <c r="M116" s="19">
        <v>75</v>
      </c>
      <c r="N116" s="189">
        <v>18456.992999999999</v>
      </c>
      <c r="O116" s="53">
        <f t="shared" si="2"/>
        <v>-0.14120918834396579</v>
      </c>
      <c r="P116" s="20"/>
      <c r="Q116" s="204" t="s">
        <v>324</v>
      </c>
      <c r="R116" s="198"/>
      <c r="S116" s="107">
        <v>21491.838</v>
      </c>
      <c r="T116" s="189">
        <v>18456.992999999999</v>
      </c>
      <c r="U116" s="61">
        <f>-(S116-T116)/S116</f>
        <v>-0.14120918834396579</v>
      </c>
      <c r="V116" s="67"/>
      <c r="W116" s="56"/>
      <c r="X116" s="56"/>
      <c r="Y116" s="130"/>
      <c r="Z116" s="124"/>
    </row>
    <row r="117" spans="1:26">
      <c r="A117" s="2">
        <v>128</v>
      </c>
      <c r="B117" s="13"/>
      <c r="C117" s="14"/>
      <c r="D117" s="16">
        <v>87</v>
      </c>
      <c r="E117" s="14">
        <v>17.319999999999709</v>
      </c>
      <c r="F117" s="12">
        <v>6031</v>
      </c>
      <c r="G117" s="13">
        <v>66</v>
      </c>
      <c r="H117" s="13" t="s">
        <v>270</v>
      </c>
      <c r="I117" s="13" t="s">
        <v>11</v>
      </c>
      <c r="J117" s="14">
        <v>3935</v>
      </c>
      <c r="K117" s="13" t="s">
        <v>269</v>
      </c>
      <c r="L117" s="18">
        <v>19664.12</v>
      </c>
      <c r="M117" s="19">
        <v>78</v>
      </c>
      <c r="N117" s="189">
        <v>7884.6239999999998</v>
      </c>
      <c r="O117" s="53">
        <f t="shared" si="2"/>
        <v>-0.59903499368392787</v>
      </c>
      <c r="P117" s="20"/>
      <c r="Q117" s="204" t="s">
        <v>324</v>
      </c>
      <c r="R117" s="198"/>
      <c r="S117" s="107">
        <v>19664.12</v>
      </c>
      <c r="T117" s="189">
        <v>7884.6239999999998</v>
      </c>
      <c r="U117" s="61">
        <f>-(S117-T117)/S117</f>
        <v>-0.59903499368392787</v>
      </c>
      <c r="V117" s="67"/>
      <c r="W117" s="56"/>
      <c r="X117" s="56"/>
      <c r="Y117" s="130"/>
      <c r="Z117" s="124"/>
    </row>
    <row r="118" spans="1:26">
      <c r="A118" s="2">
        <v>129</v>
      </c>
      <c r="B118" s="13"/>
      <c r="C118" s="21"/>
      <c r="D118" s="16">
        <v>29</v>
      </c>
      <c r="E118" s="16">
        <v>27.369999999998981</v>
      </c>
      <c r="F118" s="12">
        <v>7253</v>
      </c>
      <c r="G118" s="13">
        <v>71</v>
      </c>
      <c r="H118" s="13" t="s">
        <v>290</v>
      </c>
      <c r="I118" s="13" t="s">
        <v>289</v>
      </c>
      <c r="J118" s="14">
        <v>2830</v>
      </c>
      <c r="K118" s="13" t="s">
        <v>288</v>
      </c>
      <c r="L118" s="18">
        <v>31006.435999999998</v>
      </c>
      <c r="M118" s="19">
        <v>59.25</v>
      </c>
      <c r="N118" s="189">
        <v>0</v>
      </c>
      <c r="O118" s="53">
        <f t="shared" si="2"/>
        <v>-1</v>
      </c>
      <c r="P118" s="20"/>
      <c r="Q118" s="67" t="s">
        <v>324</v>
      </c>
      <c r="R118" s="53"/>
      <c r="S118" s="107">
        <v>31006.436000000002</v>
      </c>
      <c r="T118" s="189">
        <v>0</v>
      </c>
      <c r="U118" s="61">
        <f>-(S118-T118)/S118</f>
        <v>-1</v>
      </c>
      <c r="V118" s="67"/>
      <c r="W118" s="56"/>
      <c r="X118" s="56"/>
      <c r="Y118" s="130"/>
      <c r="Z118" s="124"/>
    </row>
    <row r="119" spans="1:26">
      <c r="A119" s="2">
        <v>130</v>
      </c>
      <c r="B119" s="13"/>
      <c r="C119" s="14"/>
      <c r="D119" s="16">
        <v>79</v>
      </c>
      <c r="E119" s="16">
        <v>16.25</v>
      </c>
      <c r="F119" s="12">
        <v>8102</v>
      </c>
      <c r="G119" s="13">
        <v>64</v>
      </c>
      <c r="H119" s="13" t="s">
        <v>300</v>
      </c>
      <c r="I119" s="13" t="s">
        <v>11</v>
      </c>
      <c r="J119" s="14">
        <v>2864</v>
      </c>
      <c r="K119" s="13" t="s">
        <v>299</v>
      </c>
      <c r="L119" s="18">
        <v>18856.311000000002</v>
      </c>
      <c r="M119" s="19">
        <v>62</v>
      </c>
      <c r="N119" s="189">
        <v>14719.364</v>
      </c>
      <c r="O119" s="53">
        <f t="shared" si="2"/>
        <v>-0.21939323126352772</v>
      </c>
      <c r="P119" s="20"/>
      <c r="Q119" s="204" t="s">
        <v>324</v>
      </c>
      <c r="R119" s="198"/>
      <c r="S119" s="107">
        <v>32380.075000000001</v>
      </c>
      <c r="T119" s="189">
        <v>27852.065999999999</v>
      </c>
      <c r="U119" s="61">
        <f>-(S119-T119)/S119</f>
        <v>-0.13983936108857073</v>
      </c>
      <c r="V119" s="67"/>
      <c r="W119" s="56"/>
      <c r="X119" s="56"/>
      <c r="Y119" s="130"/>
      <c r="Z119" s="124"/>
    </row>
    <row r="120" spans="1:26" ht="13.5" thickBot="1">
      <c r="A120" s="2">
        <v>131</v>
      </c>
      <c r="B120" s="23"/>
      <c r="C120" s="24"/>
      <c r="D120" s="26"/>
      <c r="E120" s="24">
        <v>10.959999999999127</v>
      </c>
      <c r="F120" s="22"/>
      <c r="G120" s="23"/>
      <c r="H120" s="23"/>
      <c r="I120" s="23"/>
      <c r="J120" s="49">
        <v>3936</v>
      </c>
      <c r="K120" s="23" t="s">
        <v>301</v>
      </c>
      <c r="L120" s="28">
        <v>13523.763999999999</v>
      </c>
      <c r="M120" s="29">
        <v>78</v>
      </c>
      <c r="N120" s="191">
        <v>13132.701999999999</v>
      </c>
      <c r="O120" s="54">
        <f t="shared" si="2"/>
        <v>-2.8916653677186314E-2</v>
      </c>
      <c r="P120" s="30"/>
      <c r="Q120" s="205" t="s">
        <v>324</v>
      </c>
      <c r="R120" s="197"/>
      <c r="S120" s="109"/>
      <c r="T120" s="57"/>
      <c r="U120" s="63"/>
      <c r="V120" s="67">
        <f>SUM(L93:L120)</f>
        <v>958592.98399999994</v>
      </c>
      <c r="W120" s="56">
        <f>-0.9*V120</f>
        <v>-862733.68559999997</v>
      </c>
      <c r="X120" s="189">
        <v>-850100.37199999997</v>
      </c>
      <c r="Y120" s="130">
        <f>X120/W120</f>
        <v>0.98535664735147788</v>
      </c>
      <c r="Z120" s="124"/>
    </row>
    <row r="121" spans="1:26">
      <c r="A121" s="2">
        <v>133</v>
      </c>
      <c r="B121" s="4" t="s">
        <v>188</v>
      </c>
      <c r="C121" s="5">
        <v>42</v>
      </c>
      <c r="D121" s="6"/>
      <c r="E121" s="6"/>
      <c r="F121" s="3">
        <v>3113</v>
      </c>
      <c r="G121" s="4">
        <v>83</v>
      </c>
      <c r="H121" s="4" t="s">
        <v>187</v>
      </c>
      <c r="I121" s="4" t="s">
        <v>11</v>
      </c>
      <c r="J121" s="50">
        <v>2866</v>
      </c>
      <c r="K121" s="4" t="s">
        <v>189</v>
      </c>
      <c r="L121" s="9">
        <v>14568.833000000001</v>
      </c>
      <c r="M121" s="10">
        <v>64.5</v>
      </c>
      <c r="N121" s="192">
        <v>774.25099999999998</v>
      </c>
      <c r="O121" s="55">
        <f t="shared" si="2"/>
        <v>-0.94685566098533769</v>
      </c>
      <c r="P121" s="11"/>
      <c r="Q121" s="65" t="s">
        <v>324</v>
      </c>
      <c r="R121" s="53"/>
      <c r="S121" s="107">
        <v>24319.862000000001</v>
      </c>
      <c r="T121" s="189">
        <v>2102.2189999999996</v>
      </c>
      <c r="U121" s="61">
        <f>-(S121-T121)/S121</f>
        <v>-0.91355958352066302</v>
      </c>
      <c r="V121" s="67"/>
      <c r="W121" s="56"/>
      <c r="X121" s="56"/>
      <c r="Y121" s="130"/>
      <c r="Z121" s="124"/>
    </row>
    <row r="122" spans="1:26">
      <c r="A122" s="2">
        <v>135</v>
      </c>
      <c r="B122" s="13"/>
      <c r="C122" s="14"/>
      <c r="D122" s="15"/>
      <c r="E122" s="15"/>
      <c r="F122" s="12"/>
      <c r="G122" s="13"/>
      <c r="H122" s="13"/>
      <c r="I122" s="13"/>
      <c r="J122" s="51">
        <v>3954</v>
      </c>
      <c r="K122" s="13" t="s">
        <v>186</v>
      </c>
      <c r="L122" s="18">
        <v>9740.92</v>
      </c>
      <c r="M122" s="19">
        <v>82</v>
      </c>
      <c r="N122" s="189">
        <v>1327.1669999999999</v>
      </c>
      <c r="O122" s="53">
        <f t="shared" si="2"/>
        <v>-0.86375342370125208</v>
      </c>
      <c r="P122" s="20"/>
      <c r="Q122" s="65" t="s">
        <v>324</v>
      </c>
      <c r="R122" s="53"/>
      <c r="S122" s="107"/>
      <c r="T122" s="56"/>
      <c r="U122" s="61"/>
      <c r="V122" s="67"/>
      <c r="W122" s="56"/>
      <c r="X122" s="56"/>
      <c r="Y122" s="130"/>
      <c r="Z122" s="124"/>
    </row>
    <row r="123" spans="1:26">
      <c r="A123" s="2">
        <v>136</v>
      </c>
      <c r="B123" s="13"/>
      <c r="C123" s="14"/>
      <c r="D123" s="14">
        <v>19</v>
      </c>
      <c r="E123" s="14">
        <v>40.450000000004366</v>
      </c>
      <c r="F123" s="12">
        <v>3122</v>
      </c>
      <c r="G123" s="13">
        <v>79</v>
      </c>
      <c r="H123" s="13" t="s">
        <v>191</v>
      </c>
      <c r="I123" s="13" t="s">
        <v>11</v>
      </c>
      <c r="J123" s="51">
        <v>703</v>
      </c>
      <c r="K123" s="13" t="s">
        <v>190</v>
      </c>
      <c r="L123" s="18">
        <v>45759.303999999996</v>
      </c>
      <c r="M123" s="19">
        <v>18.666666666666668</v>
      </c>
      <c r="N123" s="189">
        <v>55725.658000000003</v>
      </c>
      <c r="O123" s="53">
        <f t="shared" si="2"/>
        <v>0.21779951023730623</v>
      </c>
      <c r="P123" s="20"/>
      <c r="Q123" s="194">
        <f>S123-T123-(SUM(L123:L124)-SUM(N123:N124))</f>
        <v>1598.1760000000068</v>
      </c>
      <c r="R123" s="198">
        <f>-(L123-(N123-Q123))/L123</f>
        <v>0.18287380419946947</v>
      </c>
      <c r="S123" s="107">
        <v>105784.39599999999</v>
      </c>
      <c r="T123" s="189">
        <v>114245.36</v>
      </c>
      <c r="U123" s="61">
        <f>-(S123-T123)/S123</f>
        <v>7.9983100721206624E-2</v>
      </c>
      <c r="V123" s="67"/>
      <c r="W123" s="56"/>
      <c r="X123" s="56"/>
      <c r="Y123" s="130"/>
      <c r="Z123" s="124"/>
    </row>
    <row r="124" spans="1:26">
      <c r="A124" s="2">
        <v>137</v>
      </c>
      <c r="B124" s="13"/>
      <c r="C124" s="14"/>
      <c r="D124" s="14">
        <v>18</v>
      </c>
      <c r="E124" s="14">
        <v>48.940000000002328</v>
      </c>
      <c r="F124" s="12"/>
      <c r="G124" s="13"/>
      <c r="H124" s="13"/>
      <c r="I124" s="13"/>
      <c r="J124" s="51">
        <v>1008</v>
      </c>
      <c r="K124" s="13" t="s">
        <v>192</v>
      </c>
      <c r="L124" s="18">
        <v>55358.069000000003</v>
      </c>
      <c r="M124" s="19">
        <v>27.666666666666668</v>
      </c>
      <c r="N124" s="189">
        <v>55450.855000000003</v>
      </c>
      <c r="O124" s="53">
        <f t="shared" si="2"/>
        <v>1.6761061517517899E-3</v>
      </c>
      <c r="P124" s="20"/>
      <c r="Q124" s="204" t="s">
        <v>324</v>
      </c>
      <c r="R124" s="198"/>
      <c r="S124" s="107"/>
      <c r="T124" s="56"/>
      <c r="U124" s="61"/>
      <c r="V124" s="67"/>
      <c r="W124" s="56"/>
      <c r="X124" s="56"/>
      <c r="Y124" s="130"/>
      <c r="Z124" s="124"/>
    </row>
    <row r="125" spans="1:26">
      <c r="A125" s="2">
        <v>138</v>
      </c>
      <c r="B125" s="13"/>
      <c r="C125" s="14"/>
      <c r="D125" s="21"/>
      <c r="E125" s="14">
        <v>19.759999999998399</v>
      </c>
      <c r="F125" s="12">
        <v>3131</v>
      </c>
      <c r="G125" s="13">
        <v>84</v>
      </c>
      <c r="H125" s="13" t="s">
        <v>194</v>
      </c>
      <c r="I125" s="13" t="s">
        <v>11</v>
      </c>
      <c r="J125" s="51">
        <v>2516</v>
      </c>
      <c r="K125" s="13" t="s">
        <v>193</v>
      </c>
      <c r="L125" s="18">
        <v>22251.917000000001</v>
      </c>
      <c r="M125" s="19">
        <v>52.2</v>
      </c>
      <c r="N125" s="189">
        <v>15422.414000000001</v>
      </c>
      <c r="O125" s="53">
        <f t="shared" si="2"/>
        <v>-0.30691751187099969</v>
      </c>
      <c r="P125" s="20"/>
      <c r="Q125" s="194">
        <f>S125-T125-(L125-N125)</f>
        <v>5728.2429999999986</v>
      </c>
      <c r="R125" s="198">
        <f>-(L125-(N125-Q125))/L125</f>
        <v>-0.56434445625516216</v>
      </c>
      <c r="S125" s="107">
        <v>38225.919999999998</v>
      </c>
      <c r="T125" s="189">
        <v>25668.173999999999</v>
      </c>
      <c r="U125" s="61">
        <f>-(S125-T125)/S125</f>
        <v>-0.32851389842285023</v>
      </c>
      <c r="V125" s="67"/>
      <c r="W125" s="56"/>
      <c r="X125" s="56"/>
      <c r="Y125" s="130"/>
      <c r="Z125" s="124"/>
    </row>
    <row r="126" spans="1:26">
      <c r="A126" s="2">
        <v>139</v>
      </c>
      <c r="B126" s="13"/>
      <c r="C126" s="14"/>
      <c r="D126" s="16">
        <v>16</v>
      </c>
      <c r="E126" s="16">
        <v>77.30000000000291</v>
      </c>
      <c r="F126" s="12">
        <v>3136</v>
      </c>
      <c r="G126" s="13">
        <v>80</v>
      </c>
      <c r="H126" s="13" t="s">
        <v>196</v>
      </c>
      <c r="I126" s="13" t="s">
        <v>11</v>
      </c>
      <c r="J126" s="51">
        <v>594</v>
      </c>
      <c r="K126" s="13" t="s">
        <v>195</v>
      </c>
      <c r="L126" s="18">
        <v>87713.638000000006</v>
      </c>
      <c r="M126" s="19">
        <v>5.833333333333333</v>
      </c>
      <c r="N126" s="189">
        <v>14599.72</v>
      </c>
      <c r="O126" s="53">
        <f t="shared" si="2"/>
        <v>-0.8335524516723386</v>
      </c>
      <c r="P126" s="20"/>
      <c r="Q126" s="204" t="s">
        <v>324</v>
      </c>
      <c r="R126" s="198"/>
      <c r="S126" s="107">
        <v>150619.48499999999</v>
      </c>
      <c r="T126" s="189">
        <v>26397.101999999999</v>
      </c>
      <c r="U126" s="61">
        <f>-(S126-T126)/S126</f>
        <v>-0.82474311341590367</v>
      </c>
      <c r="V126" s="67"/>
      <c r="W126" s="56"/>
      <c r="X126" s="56"/>
      <c r="Y126" s="130"/>
      <c r="Z126" s="124"/>
    </row>
    <row r="127" spans="1:26">
      <c r="A127" s="2">
        <v>141</v>
      </c>
      <c r="B127" s="13"/>
      <c r="C127" s="14"/>
      <c r="D127" s="16">
        <v>28</v>
      </c>
      <c r="E127" s="16">
        <v>55.530000000006112</v>
      </c>
      <c r="F127" s="12"/>
      <c r="G127" s="13"/>
      <c r="H127" s="13"/>
      <c r="I127" s="13"/>
      <c r="J127" s="51">
        <v>594</v>
      </c>
      <c r="K127" s="13" t="s">
        <v>197</v>
      </c>
      <c r="L127" s="18">
        <v>62905.847000000002</v>
      </c>
      <c r="M127" s="19">
        <v>9.6666666666666661</v>
      </c>
      <c r="N127" s="189">
        <v>11797.382</v>
      </c>
      <c r="O127" s="53">
        <f t="shared" si="2"/>
        <v>-0.81245969075020963</v>
      </c>
      <c r="P127" s="20"/>
      <c r="Q127" s="204" t="s">
        <v>324</v>
      </c>
      <c r="R127" s="198"/>
      <c r="S127" s="107"/>
      <c r="T127" s="56"/>
      <c r="U127" s="61"/>
      <c r="V127" s="67"/>
      <c r="W127" s="56"/>
      <c r="X127" s="56"/>
      <c r="Y127" s="130"/>
      <c r="Z127" s="124"/>
    </row>
    <row r="128" spans="1:26">
      <c r="A128" s="2">
        <v>142</v>
      </c>
      <c r="B128" s="13"/>
      <c r="C128" s="14"/>
      <c r="D128" s="16">
        <v>45</v>
      </c>
      <c r="E128" s="16">
        <v>34.279999999998836</v>
      </c>
      <c r="F128" s="12">
        <v>3140</v>
      </c>
      <c r="G128" s="13">
        <v>76</v>
      </c>
      <c r="H128" s="13" t="s">
        <v>199</v>
      </c>
      <c r="I128" s="13" t="s">
        <v>11</v>
      </c>
      <c r="J128" s="51">
        <v>1001</v>
      </c>
      <c r="K128" s="13" t="s">
        <v>198</v>
      </c>
      <c r="L128" s="18">
        <v>39265.627999999997</v>
      </c>
      <c r="M128" s="19">
        <v>26</v>
      </c>
      <c r="N128" s="189">
        <v>6277.1639999999998</v>
      </c>
      <c r="O128" s="53">
        <f t="shared" si="2"/>
        <v>-0.84013590716032871</v>
      </c>
      <c r="P128" s="20"/>
      <c r="Q128" s="204" t="s">
        <v>324</v>
      </c>
      <c r="R128" s="198"/>
      <c r="S128" s="107">
        <v>68931.864000000001</v>
      </c>
      <c r="T128" s="189">
        <v>12176.069</v>
      </c>
      <c r="U128" s="61">
        <f>-(S128-T128)/S128</f>
        <v>-0.82336080451850246</v>
      </c>
      <c r="V128" s="67"/>
      <c r="W128" s="56"/>
      <c r="X128" s="56"/>
      <c r="Y128" s="130"/>
      <c r="Z128" s="124"/>
    </row>
    <row r="129" spans="1:26">
      <c r="A129" s="2">
        <v>143</v>
      </c>
      <c r="B129" s="13"/>
      <c r="C129" s="14"/>
      <c r="D129" s="14">
        <v>74</v>
      </c>
      <c r="E129" s="14">
        <v>26.430000000000291</v>
      </c>
      <c r="F129" s="12"/>
      <c r="G129" s="13"/>
      <c r="H129" s="13"/>
      <c r="I129" s="13"/>
      <c r="J129" s="51">
        <v>1613</v>
      </c>
      <c r="K129" s="13" t="s">
        <v>200</v>
      </c>
      <c r="L129" s="18">
        <v>29666.236000000001</v>
      </c>
      <c r="M129" s="19">
        <v>44</v>
      </c>
      <c r="N129" s="189">
        <v>5898.9050000000007</v>
      </c>
      <c r="O129" s="53">
        <f t="shared" si="2"/>
        <v>-0.80115761905217764</v>
      </c>
      <c r="P129" s="20"/>
      <c r="Q129" s="204" t="s">
        <v>324</v>
      </c>
      <c r="R129" s="198"/>
      <c r="S129" s="107"/>
      <c r="T129" s="56"/>
      <c r="U129" s="61"/>
      <c r="V129" s="67"/>
      <c r="W129" s="56"/>
      <c r="X129" s="56"/>
      <c r="Y129" s="130"/>
      <c r="Z129" s="124"/>
    </row>
    <row r="130" spans="1:26">
      <c r="A130" s="2">
        <v>144</v>
      </c>
      <c r="B130" s="13"/>
      <c r="C130" s="14"/>
      <c r="D130" s="21"/>
      <c r="E130" s="21"/>
      <c r="F130" s="12">
        <v>3148</v>
      </c>
      <c r="G130" s="13">
        <v>81</v>
      </c>
      <c r="H130" s="13" t="s">
        <v>202</v>
      </c>
      <c r="I130" s="13" t="s">
        <v>11</v>
      </c>
      <c r="J130" s="51">
        <v>3803</v>
      </c>
      <c r="K130" s="13" t="s">
        <v>201</v>
      </c>
      <c r="L130" s="18">
        <v>17134.315999999999</v>
      </c>
      <c r="M130" s="19">
        <v>77.5</v>
      </c>
      <c r="N130" s="189">
        <v>0</v>
      </c>
      <c r="O130" s="53">
        <f t="shared" si="2"/>
        <v>-1</v>
      </c>
      <c r="P130" s="20"/>
      <c r="Q130" s="67" t="s">
        <v>324</v>
      </c>
      <c r="R130" s="53"/>
      <c r="S130" s="107">
        <v>22050.952000000001</v>
      </c>
      <c r="T130" s="189">
        <v>160.887</v>
      </c>
      <c r="U130" s="61">
        <f>-(S130-T130)/S130</f>
        <v>-0.99270385242324233</v>
      </c>
      <c r="V130" s="67"/>
      <c r="W130" s="56"/>
      <c r="X130" s="56"/>
      <c r="Y130" s="130"/>
      <c r="Z130" s="124"/>
    </row>
    <row r="131" spans="1:26">
      <c r="A131" s="2">
        <v>145</v>
      </c>
      <c r="B131" s="13"/>
      <c r="C131" s="14"/>
      <c r="D131" s="16">
        <v>33</v>
      </c>
      <c r="E131" s="16">
        <v>44.290000000000873</v>
      </c>
      <c r="F131" s="12">
        <v>3149</v>
      </c>
      <c r="G131" s="13">
        <v>82</v>
      </c>
      <c r="H131" s="13" t="s">
        <v>204</v>
      </c>
      <c r="I131" s="13" t="s">
        <v>11</v>
      </c>
      <c r="J131" s="51">
        <v>594</v>
      </c>
      <c r="K131" s="13" t="s">
        <v>205</v>
      </c>
      <c r="L131" s="18">
        <v>50440.620999999999</v>
      </c>
      <c r="M131" s="19">
        <v>11.5</v>
      </c>
      <c r="N131" s="189">
        <v>6439.5720000000001</v>
      </c>
      <c r="O131" s="53">
        <f t="shared" ref="O131:O169" si="6">-(L131-N131)/L131</f>
        <v>-0.87233360984988662</v>
      </c>
      <c r="P131" s="20"/>
      <c r="Q131" s="204" t="s">
        <v>324</v>
      </c>
      <c r="R131" s="198"/>
      <c r="S131" s="107">
        <v>111445.40300000001</v>
      </c>
      <c r="T131" s="189">
        <v>12435.929</v>
      </c>
      <c r="U131" s="61">
        <f>-(S131-T131)/S131</f>
        <v>-0.88841236457281236</v>
      </c>
      <c r="V131" s="67"/>
      <c r="W131" s="56"/>
      <c r="X131" s="56"/>
      <c r="Y131" s="130"/>
      <c r="Z131" s="124"/>
    </row>
    <row r="132" spans="1:26">
      <c r="A132" s="2">
        <v>147</v>
      </c>
      <c r="B132" s="13"/>
      <c r="C132" s="14"/>
      <c r="D132" s="16">
        <v>30</v>
      </c>
      <c r="E132" s="16">
        <v>53.360000000000582</v>
      </c>
      <c r="F132" s="12"/>
      <c r="G132" s="13"/>
      <c r="H132" s="13"/>
      <c r="I132" s="13"/>
      <c r="J132" s="51">
        <v>602</v>
      </c>
      <c r="K132" s="13" t="s">
        <v>203</v>
      </c>
      <c r="L132" s="18">
        <v>61004.781999999999</v>
      </c>
      <c r="M132" s="19">
        <v>12.666666666666666</v>
      </c>
      <c r="N132" s="189">
        <v>5996.357</v>
      </c>
      <c r="O132" s="53">
        <f t="shared" si="6"/>
        <v>-0.90170677111836905</v>
      </c>
      <c r="P132" s="20"/>
      <c r="Q132" s="65" t="s">
        <v>324</v>
      </c>
      <c r="R132" s="53"/>
      <c r="S132" s="107"/>
      <c r="T132" s="56"/>
      <c r="U132" s="61"/>
      <c r="V132" s="67"/>
      <c r="W132" s="56"/>
      <c r="X132" s="56"/>
      <c r="Y132" s="130"/>
      <c r="Z132" s="124"/>
    </row>
    <row r="133" spans="1:26">
      <c r="A133" s="2">
        <v>148</v>
      </c>
      <c r="B133" s="13"/>
      <c r="C133" s="14"/>
      <c r="D133" s="21"/>
      <c r="E133" s="14">
        <v>14.709999999999127</v>
      </c>
      <c r="F133" s="12">
        <v>3178</v>
      </c>
      <c r="G133" s="13">
        <v>75</v>
      </c>
      <c r="H133" s="13" t="s">
        <v>207</v>
      </c>
      <c r="I133" s="13" t="s">
        <v>11</v>
      </c>
      <c r="J133" s="51">
        <v>3179</v>
      </c>
      <c r="K133" s="13" t="s">
        <v>206</v>
      </c>
      <c r="L133" s="18">
        <v>16741.356</v>
      </c>
      <c r="M133" s="19">
        <v>73.666666666666671</v>
      </c>
      <c r="N133" s="189">
        <v>0</v>
      </c>
      <c r="O133" s="53">
        <f t="shared" si="6"/>
        <v>-1</v>
      </c>
      <c r="P133" s="20"/>
      <c r="Q133" s="67" t="s">
        <v>324</v>
      </c>
      <c r="R133" s="53"/>
      <c r="S133" s="107">
        <v>32499.877</v>
      </c>
      <c r="T133" s="189">
        <v>0</v>
      </c>
      <c r="U133" s="61">
        <f>-(S133-T133)/S133</f>
        <v>-1</v>
      </c>
      <c r="V133" s="67"/>
      <c r="W133" s="56"/>
      <c r="X133" s="56"/>
      <c r="Y133" s="130"/>
      <c r="Z133" s="124"/>
    </row>
    <row r="134" spans="1:26">
      <c r="A134" s="2">
        <v>149</v>
      </c>
      <c r="B134" s="13"/>
      <c r="C134" s="14"/>
      <c r="D134" s="16">
        <v>1</v>
      </c>
      <c r="E134" s="14">
        <v>70.190000000002328</v>
      </c>
      <c r="F134" s="12">
        <v>3179</v>
      </c>
      <c r="G134" s="13">
        <v>78</v>
      </c>
      <c r="H134" s="13" t="s">
        <v>209</v>
      </c>
      <c r="I134" s="13" t="s">
        <v>11</v>
      </c>
      <c r="J134" s="51">
        <v>594</v>
      </c>
      <c r="K134" s="13" t="s">
        <v>208</v>
      </c>
      <c r="L134" s="18">
        <v>82123.1155</v>
      </c>
      <c r="M134" s="19">
        <v>8</v>
      </c>
      <c r="N134" s="189">
        <v>1728.1120000000001</v>
      </c>
      <c r="O134" s="53">
        <f t="shared" si="6"/>
        <v>-0.9789570574681864</v>
      </c>
      <c r="P134" s="20"/>
      <c r="Q134" s="67" t="s">
        <v>324</v>
      </c>
      <c r="R134" s="53"/>
      <c r="S134" s="107">
        <v>158712.55900000001</v>
      </c>
      <c r="T134" s="189">
        <v>3630.53</v>
      </c>
      <c r="U134" s="61">
        <f>-(S134-T134)/S134</f>
        <v>-0.97712512467271095</v>
      </c>
      <c r="V134" s="67"/>
      <c r="W134" s="56"/>
      <c r="X134" s="56"/>
      <c r="Y134" s="130"/>
      <c r="Z134" s="124"/>
    </row>
    <row r="135" spans="1:26" ht="13.5" thickBot="1">
      <c r="A135" s="2">
        <v>150</v>
      </c>
      <c r="B135" s="23"/>
      <c r="C135" s="24"/>
      <c r="D135" s="24">
        <v>40</v>
      </c>
      <c r="E135" s="24">
        <v>35.589999999996508</v>
      </c>
      <c r="F135" s="22">
        <v>8226</v>
      </c>
      <c r="G135" s="23">
        <v>77</v>
      </c>
      <c r="H135" s="23" t="s">
        <v>303</v>
      </c>
      <c r="I135" s="23" t="s">
        <v>11</v>
      </c>
      <c r="J135" s="49">
        <v>1010</v>
      </c>
      <c r="K135" s="23" t="s">
        <v>302</v>
      </c>
      <c r="L135" s="28">
        <v>42017.942999999999</v>
      </c>
      <c r="M135" s="29">
        <v>27.666666666666668</v>
      </c>
      <c r="N135" s="191">
        <v>1686.28</v>
      </c>
      <c r="O135" s="54">
        <f t="shared" si="6"/>
        <v>-0.9598676213159697</v>
      </c>
      <c r="P135" s="30"/>
      <c r="Q135" s="65" t="s">
        <v>324</v>
      </c>
      <c r="R135" s="53"/>
      <c r="S135" s="107">
        <v>42017.942999999999</v>
      </c>
      <c r="T135" s="189">
        <v>1686.28</v>
      </c>
      <c r="U135" s="61">
        <f>-(S135-T135)/S135</f>
        <v>-0.9598676213159697</v>
      </c>
      <c r="V135" s="67">
        <f>SUM(L121:L135)</f>
        <v>636692.52549999987</v>
      </c>
      <c r="W135" s="56">
        <f>-0.9*V135</f>
        <v>-573023.2729499999</v>
      </c>
      <c r="X135" s="189">
        <v>-645297.5430000003</v>
      </c>
      <c r="Y135" s="130">
        <f>X135/W135</f>
        <v>1.1261279837342781</v>
      </c>
      <c r="Z135" s="124"/>
    </row>
    <row r="136" spans="1:26" ht="12.75" customHeight="1">
      <c r="A136" s="2">
        <v>151</v>
      </c>
      <c r="B136" s="4" t="s">
        <v>212</v>
      </c>
      <c r="C136" s="5">
        <v>45</v>
      </c>
      <c r="D136" s="48"/>
      <c r="E136" s="48"/>
      <c r="F136" s="3">
        <v>3297</v>
      </c>
      <c r="G136" s="4">
        <v>86</v>
      </c>
      <c r="H136" s="4" t="s">
        <v>211</v>
      </c>
      <c r="I136" s="4" t="s">
        <v>11</v>
      </c>
      <c r="J136" s="50">
        <v>2866</v>
      </c>
      <c r="K136" s="4" t="s">
        <v>210</v>
      </c>
      <c r="L136" s="9">
        <v>18124.752</v>
      </c>
      <c r="M136" s="10">
        <v>64.5</v>
      </c>
      <c r="N136" s="192">
        <v>2663.9679999999998</v>
      </c>
      <c r="O136" s="55">
        <f t="shared" si="6"/>
        <v>-0.85302044408662803</v>
      </c>
      <c r="P136" s="11"/>
      <c r="Q136" s="206" t="s">
        <v>324</v>
      </c>
      <c r="R136" s="203"/>
      <c r="S136" s="108">
        <v>36378.036</v>
      </c>
      <c r="T136" s="192">
        <v>5547.9769999999999</v>
      </c>
      <c r="U136" s="62">
        <f>-(S136-T136)/S136</f>
        <v>-0.84749102452919667</v>
      </c>
      <c r="V136" s="67"/>
      <c r="W136" s="56"/>
      <c r="X136" s="56"/>
      <c r="Y136" s="130"/>
      <c r="Z136" s="124"/>
    </row>
    <row r="137" spans="1:26">
      <c r="A137" s="2">
        <v>152</v>
      </c>
      <c r="B137" s="13"/>
      <c r="C137" s="14"/>
      <c r="D137" s="21"/>
      <c r="E137" s="21"/>
      <c r="F137" s="12"/>
      <c r="G137" s="13"/>
      <c r="H137" s="13"/>
      <c r="I137" s="13"/>
      <c r="J137" s="51">
        <v>3935</v>
      </c>
      <c r="K137" s="13" t="s">
        <v>213</v>
      </c>
      <c r="L137" s="18">
        <v>18253.284</v>
      </c>
      <c r="M137" s="19">
        <v>78</v>
      </c>
      <c r="N137" s="189">
        <v>2884.009</v>
      </c>
      <c r="O137" s="53">
        <f t="shared" si="6"/>
        <v>-0.8420005408341863</v>
      </c>
      <c r="P137" s="20"/>
      <c r="Q137" s="204" t="s">
        <v>324</v>
      </c>
      <c r="R137" s="198"/>
      <c r="S137" s="107"/>
      <c r="T137" s="56"/>
      <c r="U137" s="61"/>
      <c r="V137" s="67"/>
      <c r="W137" s="56"/>
      <c r="X137" s="56"/>
      <c r="Y137" s="130"/>
      <c r="Z137" s="124"/>
    </row>
    <row r="138" spans="1:26">
      <c r="A138" s="2">
        <v>153</v>
      </c>
      <c r="B138" s="13"/>
      <c r="C138" s="14"/>
      <c r="D138" s="21"/>
      <c r="E138" s="14">
        <v>22.359999999996944</v>
      </c>
      <c r="F138" s="12">
        <v>3298</v>
      </c>
      <c r="G138" s="13">
        <v>87</v>
      </c>
      <c r="H138" s="13" t="s">
        <v>215</v>
      </c>
      <c r="I138" s="13" t="s">
        <v>11</v>
      </c>
      <c r="J138" s="51">
        <v>2712</v>
      </c>
      <c r="K138" s="13" t="s">
        <v>214</v>
      </c>
      <c r="L138" s="18">
        <v>25544.233</v>
      </c>
      <c r="M138" s="19">
        <v>55.333333333333336</v>
      </c>
      <c r="N138" s="189">
        <v>908.03</v>
      </c>
      <c r="O138" s="53">
        <f t="shared" si="6"/>
        <v>-0.96445264181547363</v>
      </c>
      <c r="P138" s="20"/>
      <c r="Q138" s="67" t="s">
        <v>324</v>
      </c>
      <c r="R138" s="53"/>
      <c r="S138" s="107">
        <v>25544.233</v>
      </c>
      <c r="T138" s="189">
        <v>908.03</v>
      </c>
      <c r="U138" s="61">
        <f>-(S138-T138)/S138</f>
        <v>-0.96445264181547363</v>
      </c>
      <c r="V138" s="67"/>
      <c r="W138" s="56"/>
      <c r="X138" s="56"/>
      <c r="Y138" s="130"/>
      <c r="Z138" s="124"/>
    </row>
    <row r="139" spans="1:26">
      <c r="A139" s="2">
        <v>154</v>
      </c>
      <c r="B139" s="13"/>
      <c r="C139" s="14"/>
      <c r="D139" s="15"/>
      <c r="E139" s="21"/>
      <c r="F139" s="12">
        <v>3319</v>
      </c>
      <c r="G139" s="13">
        <v>85</v>
      </c>
      <c r="H139" s="13" t="s">
        <v>217</v>
      </c>
      <c r="I139" s="13" t="s">
        <v>11</v>
      </c>
      <c r="J139" s="51">
        <v>6113</v>
      </c>
      <c r="K139" s="13" t="s">
        <v>218</v>
      </c>
      <c r="L139" s="18">
        <v>12168.842000000001</v>
      </c>
      <c r="M139" s="19">
        <v>88.5</v>
      </c>
      <c r="N139" s="189">
        <v>0</v>
      </c>
      <c r="O139" s="53">
        <f t="shared" si="6"/>
        <v>-1</v>
      </c>
      <c r="P139" s="20"/>
      <c r="Q139" s="65" t="s">
        <v>324</v>
      </c>
      <c r="R139" s="53"/>
      <c r="S139" s="107">
        <v>23820.850999999999</v>
      </c>
      <c r="T139" s="189">
        <v>0</v>
      </c>
      <c r="U139" s="61">
        <f>-(S139-T139)/S139</f>
        <v>-1</v>
      </c>
      <c r="V139" s="67"/>
      <c r="W139" s="56"/>
      <c r="X139" s="56"/>
      <c r="Y139" s="130"/>
      <c r="Z139" s="124"/>
    </row>
    <row r="140" spans="1:26">
      <c r="A140" s="2">
        <v>155</v>
      </c>
      <c r="B140" s="13"/>
      <c r="C140" s="14"/>
      <c r="D140" s="21"/>
      <c r="E140" s="21"/>
      <c r="F140" s="12"/>
      <c r="G140" s="13"/>
      <c r="H140" s="13"/>
      <c r="I140" s="13"/>
      <c r="J140" s="51">
        <v>8226</v>
      </c>
      <c r="K140" s="13" t="s">
        <v>216</v>
      </c>
      <c r="L140" s="18">
        <v>11394.44</v>
      </c>
      <c r="M140" s="19">
        <v>100</v>
      </c>
      <c r="N140" s="189">
        <v>0</v>
      </c>
      <c r="O140" s="53">
        <f t="shared" si="6"/>
        <v>-1</v>
      </c>
      <c r="P140" s="20"/>
      <c r="Q140" s="65" t="s">
        <v>324</v>
      </c>
      <c r="R140" s="53"/>
      <c r="S140" s="107"/>
      <c r="T140" s="56"/>
      <c r="U140" s="61"/>
      <c r="V140" s="67"/>
      <c r="W140" s="56"/>
      <c r="X140" s="56"/>
      <c r="Y140" s="130"/>
      <c r="Z140" s="124"/>
    </row>
    <row r="141" spans="1:26" ht="13.5" thickBot="1">
      <c r="A141" s="2">
        <v>156</v>
      </c>
      <c r="B141" s="23"/>
      <c r="C141" s="24"/>
      <c r="D141" s="26"/>
      <c r="E141" s="25"/>
      <c r="F141" s="22">
        <v>6249</v>
      </c>
      <c r="G141" s="23">
        <v>88</v>
      </c>
      <c r="H141" s="23" t="s">
        <v>280</v>
      </c>
      <c r="I141" s="23" t="s">
        <v>11</v>
      </c>
      <c r="J141" s="49">
        <v>3131</v>
      </c>
      <c r="K141" s="23" t="s">
        <v>279</v>
      </c>
      <c r="L141" s="28">
        <v>18028.095000000001</v>
      </c>
      <c r="M141" s="29">
        <v>70</v>
      </c>
      <c r="N141" s="191">
        <v>97.197999999999993</v>
      </c>
      <c r="O141" s="54">
        <f t="shared" si="6"/>
        <v>-0.99460852630297325</v>
      </c>
      <c r="P141" s="30"/>
      <c r="Q141" s="68" t="s">
        <v>324</v>
      </c>
      <c r="R141" s="54"/>
      <c r="S141" s="109">
        <v>37622.188000000002</v>
      </c>
      <c r="T141" s="191">
        <v>464.17199999999997</v>
      </c>
      <c r="U141" s="63">
        <f>-(S141-T141)/S141</f>
        <v>-0.9876622805669889</v>
      </c>
      <c r="V141" s="67">
        <f>SUM(L136:L141)</f>
        <v>103513.64600000001</v>
      </c>
      <c r="W141" s="56">
        <f>-0.9*V141</f>
        <v>-93162.281400000007</v>
      </c>
      <c r="X141" s="189">
        <v>-172357.91300000003</v>
      </c>
      <c r="Y141" s="130">
        <f>X141/W141</f>
        <v>1.85008257000456</v>
      </c>
      <c r="Z141" s="125"/>
    </row>
    <row r="142" spans="1:26">
      <c r="A142" s="2">
        <v>158</v>
      </c>
      <c r="B142" s="4" t="s">
        <v>221</v>
      </c>
      <c r="C142" s="5">
        <v>47</v>
      </c>
      <c r="D142" s="48"/>
      <c r="E142" s="48"/>
      <c r="F142" s="3">
        <v>3403</v>
      </c>
      <c r="G142" s="4">
        <v>89</v>
      </c>
      <c r="H142" s="4" t="s">
        <v>220</v>
      </c>
      <c r="I142" s="4" t="s">
        <v>11</v>
      </c>
      <c r="J142" s="50">
        <v>6019</v>
      </c>
      <c r="K142" s="4" t="s">
        <v>219</v>
      </c>
      <c r="L142" s="9">
        <v>20226.351999999999</v>
      </c>
      <c r="M142" s="10">
        <v>85</v>
      </c>
      <c r="N142" s="192">
        <v>10807.603999999999</v>
      </c>
      <c r="O142" s="55">
        <f t="shared" si="6"/>
        <v>-0.46566716529011265</v>
      </c>
      <c r="P142" s="11"/>
      <c r="Q142" s="194">
        <f>S142-T142-(L142-N142)</f>
        <v>4026.4039999999986</v>
      </c>
      <c r="R142" s="198">
        <f>-(L142-(N142-Q142))/L142</f>
        <v>-0.66473440193268662</v>
      </c>
      <c r="S142" s="107">
        <v>34159.004000000001</v>
      </c>
      <c r="T142" s="189">
        <v>20713.852000000003</v>
      </c>
      <c r="U142" s="61">
        <f>-(S142-T142)/S142</f>
        <v>-0.39360491892562199</v>
      </c>
      <c r="V142" s="67"/>
      <c r="W142" s="56"/>
      <c r="X142" s="56"/>
      <c r="Y142" s="130"/>
      <c r="Z142" s="124"/>
    </row>
    <row r="143" spans="1:26">
      <c r="A143" s="2">
        <v>159</v>
      </c>
      <c r="B143" s="13"/>
      <c r="C143" s="14"/>
      <c r="D143" s="21"/>
      <c r="E143" s="21"/>
      <c r="F143" s="12">
        <v>3405</v>
      </c>
      <c r="G143" s="13">
        <v>90</v>
      </c>
      <c r="H143" s="13" t="s">
        <v>223</v>
      </c>
      <c r="I143" s="13" t="s">
        <v>11</v>
      </c>
      <c r="J143" s="51">
        <v>1572</v>
      </c>
      <c r="K143" s="13" t="s">
        <v>222</v>
      </c>
      <c r="L143" s="18">
        <v>19665.589</v>
      </c>
      <c r="M143" s="19">
        <v>39</v>
      </c>
      <c r="N143" s="189">
        <v>0</v>
      </c>
      <c r="O143" s="53">
        <f t="shared" si="6"/>
        <v>-1</v>
      </c>
      <c r="P143" s="20"/>
      <c r="Q143" s="67" t="s">
        <v>324</v>
      </c>
      <c r="R143" s="53"/>
      <c r="S143" s="107">
        <v>35487.385000000002</v>
      </c>
      <c r="T143" s="189">
        <v>4.7290000000000001</v>
      </c>
      <c r="U143" s="61">
        <f>-(S143-T143)/S143</f>
        <v>-0.99986674137866172</v>
      </c>
      <c r="V143" s="67"/>
      <c r="W143" s="56"/>
      <c r="X143" s="56"/>
      <c r="Y143" s="130"/>
      <c r="Z143" s="124"/>
    </row>
    <row r="144" spans="1:26">
      <c r="A144" s="2">
        <v>161</v>
      </c>
      <c r="B144" s="13"/>
      <c r="C144" s="14"/>
      <c r="D144" s="14">
        <v>31</v>
      </c>
      <c r="E144" s="14">
        <v>92</v>
      </c>
      <c r="F144" s="12">
        <v>3406</v>
      </c>
      <c r="G144" s="13">
        <v>91</v>
      </c>
      <c r="H144" s="13" t="s">
        <v>225</v>
      </c>
      <c r="I144" s="13" t="s">
        <v>11</v>
      </c>
      <c r="J144" s="51">
        <v>703</v>
      </c>
      <c r="K144" s="13" t="s">
        <v>224</v>
      </c>
      <c r="L144" s="18">
        <v>108788.12200000002</v>
      </c>
      <c r="M144" s="19">
        <v>21.333333333333332</v>
      </c>
      <c r="N144" s="189">
        <v>12071.649000000001</v>
      </c>
      <c r="O144" s="53">
        <f t="shared" si="6"/>
        <v>-0.8890352294159467</v>
      </c>
      <c r="P144" s="20"/>
      <c r="Q144" s="204">
        <f>S144-T144-(L144-N144)</f>
        <v>4.2279999999882421</v>
      </c>
      <c r="R144" s="198">
        <f>-(L144-(N144-Q144))/L144</f>
        <v>-0.88907409395301429</v>
      </c>
      <c r="S144" s="107">
        <v>108792.932</v>
      </c>
      <c r="T144" s="189">
        <v>12072.231000000002</v>
      </c>
      <c r="U144" s="61">
        <f>-(S144-T144)/S144</f>
        <v>-0.88903478582597628</v>
      </c>
      <c r="V144" s="67"/>
      <c r="W144" s="56"/>
      <c r="X144" s="56"/>
      <c r="Y144" s="130"/>
      <c r="Z144" s="124"/>
    </row>
    <row r="145" spans="1:26">
      <c r="A145" s="2">
        <v>162</v>
      </c>
      <c r="B145" s="13"/>
      <c r="C145" s="14"/>
      <c r="D145" s="14">
        <v>25</v>
      </c>
      <c r="E145" s="16">
        <v>33.019999999996799</v>
      </c>
      <c r="F145" s="12">
        <v>3407</v>
      </c>
      <c r="G145" s="13">
        <v>92</v>
      </c>
      <c r="H145" s="13" t="s">
        <v>227</v>
      </c>
      <c r="I145" s="13" t="s">
        <v>11</v>
      </c>
      <c r="J145" s="51">
        <v>3140</v>
      </c>
      <c r="K145" s="13" t="s">
        <v>226</v>
      </c>
      <c r="L145" s="18">
        <v>38076.055</v>
      </c>
      <c r="M145" s="19">
        <v>72</v>
      </c>
      <c r="N145" s="189">
        <v>2913.652</v>
      </c>
      <c r="O145" s="53">
        <f t="shared" si="6"/>
        <v>-0.92347810191995994</v>
      </c>
      <c r="P145" s="20"/>
      <c r="Q145" s="65" t="s">
        <v>324</v>
      </c>
      <c r="R145" s="53"/>
      <c r="S145" s="107">
        <v>77570.968999999997</v>
      </c>
      <c r="T145" s="189">
        <v>5422.5529999999999</v>
      </c>
      <c r="U145" s="61">
        <f>-(S145-T145)/S145</f>
        <v>-0.93009558769338052</v>
      </c>
      <c r="V145" s="67"/>
      <c r="W145" s="56"/>
      <c r="X145" s="56"/>
      <c r="Y145" s="130"/>
      <c r="Z145" s="124"/>
    </row>
    <row r="146" spans="1:26" ht="13.5" thickBot="1">
      <c r="A146" s="2">
        <v>163</v>
      </c>
      <c r="B146" s="23"/>
      <c r="C146" s="24"/>
      <c r="D146" s="24">
        <v>37</v>
      </c>
      <c r="E146" s="24">
        <v>34.30000000000291</v>
      </c>
      <c r="F146" s="22"/>
      <c r="G146" s="23"/>
      <c r="H146" s="23"/>
      <c r="I146" s="23"/>
      <c r="J146" s="49">
        <v>6004</v>
      </c>
      <c r="K146" s="23" t="s">
        <v>228</v>
      </c>
      <c r="L146" s="28">
        <v>39494.914000000004</v>
      </c>
      <c r="M146" s="29">
        <v>82</v>
      </c>
      <c r="N146" s="191">
        <v>2508.9009999999998</v>
      </c>
      <c r="O146" s="54">
        <f t="shared" si="6"/>
        <v>-0.93647533958423113</v>
      </c>
      <c r="P146" s="30"/>
      <c r="Q146" s="65" t="s">
        <v>324</v>
      </c>
      <c r="R146" s="53"/>
      <c r="S146" s="107"/>
      <c r="T146" s="56"/>
      <c r="U146" s="61"/>
      <c r="V146" s="67">
        <f>SUM(L142:L146)</f>
        <v>226251.03200000001</v>
      </c>
      <c r="W146" s="56">
        <f>-0.9*V146</f>
        <v>-203625.92880000002</v>
      </c>
      <c r="X146" s="189">
        <v>-280612.18100000016</v>
      </c>
      <c r="Y146" s="130">
        <f>X146/W146</f>
        <v>1.3780768620857489</v>
      </c>
      <c r="Z146" s="124"/>
    </row>
    <row r="147" spans="1:26">
      <c r="A147" s="2">
        <v>164</v>
      </c>
      <c r="B147" s="4" t="s">
        <v>231</v>
      </c>
      <c r="C147" s="5">
        <v>51</v>
      </c>
      <c r="D147" s="48"/>
      <c r="E147" s="48"/>
      <c r="F147" s="3">
        <v>3775</v>
      </c>
      <c r="G147" s="4">
        <v>95</v>
      </c>
      <c r="H147" s="4" t="s">
        <v>230</v>
      </c>
      <c r="I147" s="4" t="s">
        <v>11</v>
      </c>
      <c r="J147" s="50">
        <v>1702</v>
      </c>
      <c r="K147" s="4" t="s">
        <v>229</v>
      </c>
      <c r="L147" s="9">
        <v>17657.756000000001</v>
      </c>
      <c r="M147" s="10">
        <v>47</v>
      </c>
      <c r="N147" s="192">
        <v>2807.288</v>
      </c>
      <c r="O147" s="55">
        <f t="shared" si="6"/>
        <v>-0.8410167180926047</v>
      </c>
      <c r="P147" s="11"/>
      <c r="Q147" s="202">
        <f>S147-T147-(L147-N147)</f>
        <v>8153.265999999996</v>
      </c>
      <c r="R147" s="203">
        <f>-(L147-(N147-Q147))/L147</f>
        <v>-1.3027552311856612</v>
      </c>
      <c r="S147" s="108">
        <v>26997.330999999998</v>
      </c>
      <c r="T147" s="192">
        <v>3993.5969999999998</v>
      </c>
      <c r="U147" s="62">
        <f>-(S147-T147)/S147</f>
        <v>-0.85207437727825752</v>
      </c>
      <c r="V147" s="67"/>
      <c r="W147" s="56"/>
      <c r="X147" s="56"/>
      <c r="Y147" s="130"/>
      <c r="Z147" s="124"/>
    </row>
    <row r="148" spans="1:26">
      <c r="A148" s="2">
        <v>165</v>
      </c>
      <c r="B148" s="13"/>
      <c r="C148" s="14"/>
      <c r="D148" s="16">
        <v>27</v>
      </c>
      <c r="E148" s="16">
        <v>35.92000000000553</v>
      </c>
      <c r="F148" s="12">
        <v>3797</v>
      </c>
      <c r="G148" s="13">
        <v>94</v>
      </c>
      <c r="H148" s="13" t="s">
        <v>233</v>
      </c>
      <c r="I148" s="13" t="s">
        <v>11</v>
      </c>
      <c r="J148" s="51">
        <v>1356</v>
      </c>
      <c r="K148" s="13" t="s">
        <v>235</v>
      </c>
      <c r="L148" s="18">
        <v>40923.809000000001</v>
      </c>
      <c r="M148" s="19">
        <v>32.333333333333336</v>
      </c>
      <c r="N148" s="189">
        <v>1248.47</v>
      </c>
      <c r="O148" s="53">
        <f t="shared" si="6"/>
        <v>-0.96949282018201188</v>
      </c>
      <c r="P148" s="20"/>
      <c r="Q148" s="67" t="s">
        <v>324</v>
      </c>
      <c r="R148" s="53"/>
      <c r="S148" s="107">
        <v>73841.115000000005</v>
      </c>
      <c r="T148" s="189">
        <v>1962.6890000000003</v>
      </c>
      <c r="U148" s="61">
        <f>-(S148-T148)/S148</f>
        <v>-0.97342010612922081</v>
      </c>
      <c r="V148" s="67"/>
      <c r="W148" s="56"/>
      <c r="X148" s="56"/>
      <c r="Y148" s="130"/>
      <c r="Z148" s="125"/>
    </row>
    <row r="149" spans="1:26">
      <c r="A149" s="2">
        <v>166</v>
      </c>
      <c r="B149" s="13"/>
      <c r="C149" s="14"/>
      <c r="D149" s="16">
        <v>50</v>
      </c>
      <c r="E149" s="16">
        <v>17.5</v>
      </c>
      <c r="F149" s="12"/>
      <c r="G149" s="13"/>
      <c r="H149" s="13"/>
      <c r="I149" s="13"/>
      <c r="J149" s="51">
        <v>2850</v>
      </c>
      <c r="K149" s="13" t="s">
        <v>234</v>
      </c>
      <c r="L149" s="18">
        <v>20270.371999999999</v>
      </c>
      <c r="M149" s="19">
        <v>61.25</v>
      </c>
      <c r="N149" s="189">
        <v>496.85500000000002</v>
      </c>
      <c r="O149" s="53">
        <f t="shared" si="6"/>
        <v>-0.97548860968116424</v>
      </c>
      <c r="P149" s="20"/>
      <c r="Q149" s="65" t="s">
        <v>324</v>
      </c>
      <c r="R149" s="53"/>
      <c r="S149" s="107"/>
      <c r="T149" s="56"/>
      <c r="U149" s="61"/>
      <c r="V149" s="67"/>
      <c r="W149" s="56"/>
      <c r="X149" s="56"/>
      <c r="Y149" s="130"/>
      <c r="Z149" s="124"/>
    </row>
    <row r="150" spans="1:26">
      <c r="A150" s="2">
        <v>167</v>
      </c>
      <c r="B150" s="13"/>
      <c r="C150" s="14"/>
      <c r="D150" s="21"/>
      <c r="E150" s="21"/>
      <c r="F150" s="12"/>
      <c r="G150" s="13"/>
      <c r="H150" s="13"/>
      <c r="I150" s="13"/>
      <c r="J150" s="51">
        <v>6166</v>
      </c>
      <c r="K150" s="13" t="s">
        <v>232</v>
      </c>
      <c r="L150" s="18">
        <v>9475.7729999999992</v>
      </c>
      <c r="M150" s="19">
        <v>90</v>
      </c>
      <c r="N150" s="189">
        <v>180.845</v>
      </c>
      <c r="O150" s="53">
        <f t="shared" si="6"/>
        <v>-0.98091501347700083</v>
      </c>
      <c r="P150" s="20"/>
      <c r="Q150" s="67" t="s">
        <v>324</v>
      </c>
      <c r="R150" s="53"/>
      <c r="S150" s="107"/>
      <c r="T150" s="56"/>
      <c r="U150" s="61"/>
      <c r="V150" s="67"/>
      <c r="W150" s="56"/>
      <c r="X150" s="56"/>
      <c r="Y150" s="130"/>
      <c r="Z150" s="124"/>
    </row>
    <row r="151" spans="1:26">
      <c r="A151" s="2">
        <v>168</v>
      </c>
      <c r="B151" s="13"/>
      <c r="C151" s="14"/>
      <c r="D151" s="15"/>
      <c r="E151" s="15"/>
      <c r="F151" s="12">
        <v>3803</v>
      </c>
      <c r="G151" s="13">
        <v>93</v>
      </c>
      <c r="H151" s="13" t="s">
        <v>237</v>
      </c>
      <c r="I151" s="13" t="s">
        <v>11</v>
      </c>
      <c r="J151" s="51">
        <v>2709</v>
      </c>
      <c r="K151" s="13" t="s">
        <v>236</v>
      </c>
      <c r="L151" s="18">
        <v>9557.9339999999993</v>
      </c>
      <c r="M151" s="19">
        <v>55</v>
      </c>
      <c r="N151" s="189">
        <v>6664.3180000000002</v>
      </c>
      <c r="O151" s="53">
        <f t="shared" si="6"/>
        <v>-0.30274492374607309</v>
      </c>
      <c r="P151" s="20"/>
      <c r="Q151" s="194">
        <f>N151-L151*0.1</f>
        <v>5708.5246000000006</v>
      </c>
      <c r="R151" s="198">
        <f>-(L151-(N151-Q151))/L151</f>
        <v>-0.89999999999999991</v>
      </c>
      <c r="S151" s="107">
        <v>32344.203000000001</v>
      </c>
      <c r="T151" s="189">
        <v>13243.547999999999</v>
      </c>
      <c r="U151" s="61">
        <f>-(S151-T151)/S151</f>
        <v>-0.5905433811431372</v>
      </c>
      <c r="V151" s="67"/>
      <c r="W151" s="56"/>
      <c r="X151" s="56"/>
      <c r="Y151" s="130"/>
      <c r="Z151" s="124"/>
    </row>
    <row r="152" spans="1:26">
      <c r="A152" s="2">
        <v>171</v>
      </c>
      <c r="B152" s="13"/>
      <c r="C152" s="14"/>
      <c r="D152" s="15"/>
      <c r="E152" s="21"/>
      <c r="F152" s="12"/>
      <c r="G152" s="13"/>
      <c r="H152" s="13"/>
      <c r="I152" s="13"/>
      <c r="J152" s="51">
        <v>2712</v>
      </c>
      <c r="K152" s="13" t="s">
        <v>238</v>
      </c>
      <c r="L152" s="18">
        <v>10973.856</v>
      </c>
      <c r="M152" s="19">
        <v>55</v>
      </c>
      <c r="N152" s="189">
        <v>3817.62</v>
      </c>
      <c r="O152" s="53">
        <f t="shared" si="6"/>
        <v>-0.65211681290514478</v>
      </c>
      <c r="P152" s="20"/>
      <c r="Q152" s="194">
        <f>S151-T151-(SUM(L151:L152)-SUM(N151:N152))-Q151</f>
        <v>3342.2784000000011</v>
      </c>
      <c r="R152" s="198">
        <f>-(L152-(N152-Q152))/L152</f>
        <v>-0.95668417737575562</v>
      </c>
      <c r="S152" s="107"/>
      <c r="T152" s="56"/>
      <c r="U152" s="61"/>
      <c r="V152" s="67"/>
      <c r="W152" s="56"/>
      <c r="X152" s="56"/>
      <c r="Y152" s="130"/>
      <c r="Z152" s="124"/>
    </row>
    <row r="153" spans="1:26">
      <c r="A153" s="2">
        <v>172</v>
      </c>
      <c r="B153" s="13"/>
      <c r="C153" s="14"/>
      <c r="D153" s="16">
        <v>85</v>
      </c>
      <c r="E153" s="16">
        <v>18.850000000002183</v>
      </c>
      <c r="F153" s="12">
        <v>3809</v>
      </c>
      <c r="G153" s="13">
        <v>96</v>
      </c>
      <c r="H153" s="13" t="s">
        <v>240</v>
      </c>
      <c r="I153" s="13" t="s">
        <v>11</v>
      </c>
      <c r="J153" s="51">
        <v>1733</v>
      </c>
      <c r="K153" s="13" t="s">
        <v>241</v>
      </c>
      <c r="L153" s="18">
        <v>22463.864999999998</v>
      </c>
      <c r="M153" s="19">
        <v>47.4</v>
      </c>
      <c r="N153" s="189">
        <v>8652.237000000001</v>
      </c>
      <c r="O153" s="53">
        <f t="shared" si="6"/>
        <v>-0.61483756245864185</v>
      </c>
      <c r="P153" s="20"/>
      <c r="Q153" s="204">
        <f>L154*0.1-N154</f>
        <v>657.89549999999997</v>
      </c>
      <c r="R153" s="198">
        <f>-(L153-(N153-Q153))/L153</f>
        <v>-0.64412439711510006</v>
      </c>
      <c r="S153" s="107">
        <v>33030.550000000003</v>
      </c>
      <c r="T153" s="189">
        <v>9051.01</v>
      </c>
      <c r="U153" s="61">
        <f>-(S153-T153)/S153</f>
        <v>-0.72598064519058869</v>
      </c>
      <c r="V153" s="67"/>
      <c r="W153" s="56"/>
      <c r="X153" s="56"/>
      <c r="Y153" s="130"/>
      <c r="Z153" s="124"/>
    </row>
    <row r="154" spans="1:26" ht="13.5" thickBot="1">
      <c r="A154" s="2">
        <v>173</v>
      </c>
      <c r="B154" s="23"/>
      <c r="C154" s="24"/>
      <c r="D154" s="26"/>
      <c r="E154" s="24">
        <v>9.2899999999990541</v>
      </c>
      <c r="F154" s="22"/>
      <c r="G154" s="23"/>
      <c r="H154" s="23"/>
      <c r="I154" s="23"/>
      <c r="J154" s="49">
        <v>2364</v>
      </c>
      <c r="K154" s="23" t="s">
        <v>239</v>
      </c>
      <c r="L154" s="28">
        <v>10566.684999999999</v>
      </c>
      <c r="M154" s="29">
        <v>48.333333333333336</v>
      </c>
      <c r="N154" s="191">
        <v>398.77300000000002</v>
      </c>
      <c r="O154" s="54">
        <f t="shared" si="6"/>
        <v>-0.96226129576115882</v>
      </c>
      <c r="P154" s="30"/>
      <c r="Q154" s="68" t="s">
        <v>324</v>
      </c>
      <c r="R154" s="54"/>
      <c r="S154" s="109"/>
      <c r="T154" s="57"/>
      <c r="U154" s="63"/>
      <c r="V154" s="67">
        <f>SUM(L147:L154)</f>
        <v>141890.04999999999</v>
      </c>
      <c r="W154" s="56">
        <f>-0.9*V154</f>
        <v>-127701.045</v>
      </c>
      <c r="X154" s="189">
        <v>-192880.48599999992</v>
      </c>
      <c r="Y154" s="130">
        <f>X154/W154</f>
        <v>1.5104064810119597</v>
      </c>
      <c r="Z154" s="124"/>
    </row>
    <row r="155" spans="1:26">
      <c r="A155" s="2">
        <v>175</v>
      </c>
      <c r="B155" s="4" t="s">
        <v>244</v>
      </c>
      <c r="C155" s="5">
        <v>54</v>
      </c>
      <c r="D155" s="7">
        <v>10</v>
      </c>
      <c r="E155" s="5">
        <v>55.75</v>
      </c>
      <c r="F155" s="3">
        <v>3935</v>
      </c>
      <c r="G155" s="4">
        <v>98</v>
      </c>
      <c r="H155" s="4" t="s">
        <v>243</v>
      </c>
      <c r="I155" s="4" t="s">
        <v>11</v>
      </c>
      <c r="J155" s="50">
        <v>861</v>
      </c>
      <c r="K155" s="4" t="s">
        <v>245</v>
      </c>
      <c r="L155" s="9">
        <v>63884.460000000006</v>
      </c>
      <c r="M155" s="10">
        <v>22.5</v>
      </c>
      <c r="N155" s="192">
        <v>2089.3469999999998</v>
      </c>
      <c r="O155" s="55">
        <f t="shared" si="6"/>
        <v>-0.96729491021760217</v>
      </c>
      <c r="P155" s="11"/>
      <c r="Q155" s="67" t="s">
        <v>324</v>
      </c>
      <c r="R155" s="53"/>
      <c r="S155" s="107">
        <v>107618.93700000001</v>
      </c>
      <c r="T155" s="189">
        <v>5694.2539999999999</v>
      </c>
      <c r="U155" s="61">
        <f>-(S155-T155)/S155</f>
        <v>-0.94708873587926257</v>
      </c>
      <c r="V155" s="67"/>
      <c r="W155" s="56"/>
      <c r="X155" s="56"/>
      <c r="Y155" s="130"/>
      <c r="Z155" s="124"/>
    </row>
    <row r="156" spans="1:26">
      <c r="A156" s="2">
        <v>176</v>
      </c>
      <c r="B156" s="13"/>
      <c r="C156" s="14"/>
      <c r="D156" s="14">
        <v>9</v>
      </c>
      <c r="E156" s="14">
        <v>37.190000000002328</v>
      </c>
      <c r="F156" s="12"/>
      <c r="G156" s="13"/>
      <c r="H156" s="13"/>
      <c r="I156" s="13"/>
      <c r="J156" s="51">
        <v>1378</v>
      </c>
      <c r="K156" s="13" t="s">
        <v>242</v>
      </c>
      <c r="L156" s="18">
        <v>43734.476999999999</v>
      </c>
      <c r="M156" s="19">
        <v>33.833333333333336</v>
      </c>
      <c r="N156" s="189">
        <v>3604.9070000000002</v>
      </c>
      <c r="O156" s="53">
        <f t="shared" si="6"/>
        <v>-0.91757287962995415</v>
      </c>
      <c r="P156" s="20"/>
      <c r="Q156" s="67" t="s">
        <v>324</v>
      </c>
      <c r="R156" s="53"/>
      <c r="S156" s="107"/>
      <c r="T156" s="56"/>
      <c r="U156" s="61"/>
      <c r="V156" s="67"/>
      <c r="W156" s="56"/>
      <c r="X156" s="56"/>
      <c r="Y156" s="130"/>
      <c r="Z156" s="124"/>
    </row>
    <row r="157" spans="1:26">
      <c r="A157" s="2">
        <v>177</v>
      </c>
      <c r="B157" s="13"/>
      <c r="C157" s="14"/>
      <c r="D157" s="16">
        <v>53</v>
      </c>
      <c r="E157" s="14">
        <v>13.709999999999127</v>
      </c>
      <c r="F157" s="12">
        <v>3936</v>
      </c>
      <c r="G157" s="13">
        <v>100</v>
      </c>
      <c r="H157" s="13" t="s">
        <v>247</v>
      </c>
      <c r="I157" s="13" t="s">
        <v>11</v>
      </c>
      <c r="J157" s="51">
        <v>8102</v>
      </c>
      <c r="K157" s="13" t="s">
        <v>246</v>
      </c>
      <c r="L157" s="18">
        <v>15862.42</v>
      </c>
      <c r="M157" s="19">
        <v>98</v>
      </c>
      <c r="N157" s="189">
        <v>6832.7110000000002</v>
      </c>
      <c r="O157" s="53">
        <f t="shared" si="6"/>
        <v>-0.56925166525662529</v>
      </c>
      <c r="P157" s="20"/>
      <c r="Q157" s="204" t="s">
        <v>324</v>
      </c>
      <c r="R157" s="198"/>
      <c r="S157" s="107">
        <v>15862.42</v>
      </c>
      <c r="T157" s="189">
        <v>6832.7110000000002</v>
      </c>
      <c r="U157" s="61">
        <f>-(S157-T157)/S157</f>
        <v>-0.56925166525662529</v>
      </c>
      <c r="V157" s="67"/>
      <c r="W157" s="56"/>
      <c r="X157" s="56"/>
      <c r="Y157" s="130"/>
      <c r="Z157" s="124"/>
    </row>
    <row r="158" spans="1:26">
      <c r="A158" s="2">
        <v>178</v>
      </c>
      <c r="B158" s="13"/>
      <c r="C158" s="14"/>
      <c r="D158" s="15"/>
      <c r="E158" s="16">
        <v>11.450000000000728</v>
      </c>
      <c r="F158" s="12">
        <v>3938</v>
      </c>
      <c r="G158" s="13">
        <v>104</v>
      </c>
      <c r="H158" s="13" t="s">
        <v>249</v>
      </c>
      <c r="I158" s="13" t="s">
        <v>11</v>
      </c>
      <c r="J158" s="51">
        <v>6041</v>
      </c>
      <c r="K158" s="13" t="s">
        <v>248</v>
      </c>
      <c r="L158" s="18">
        <v>13036.72</v>
      </c>
      <c r="M158" s="19">
        <v>88</v>
      </c>
      <c r="N158" s="189">
        <v>0</v>
      </c>
      <c r="O158" s="53">
        <f t="shared" si="6"/>
        <v>-1</v>
      </c>
      <c r="P158" s="20"/>
      <c r="Q158" s="67" t="s">
        <v>324</v>
      </c>
      <c r="R158" s="53"/>
      <c r="S158" s="107">
        <v>40246.089999999997</v>
      </c>
      <c r="T158" s="189">
        <v>9031.7079999999987</v>
      </c>
      <c r="U158" s="61">
        <f>-(S158-T158)/S158</f>
        <v>-0.77558793910166179</v>
      </c>
      <c r="V158" s="67"/>
      <c r="W158" s="56"/>
      <c r="X158" s="56"/>
      <c r="Y158" s="130"/>
      <c r="Z158" s="124"/>
    </row>
    <row r="159" spans="1:26">
      <c r="A159" s="2">
        <v>179</v>
      </c>
      <c r="B159" s="13"/>
      <c r="C159" s="14"/>
      <c r="D159" s="14">
        <v>80</v>
      </c>
      <c r="E159" s="14">
        <v>23.489999999997963</v>
      </c>
      <c r="F159" s="12"/>
      <c r="G159" s="13"/>
      <c r="H159" s="13"/>
      <c r="I159" s="13"/>
      <c r="J159" s="51">
        <v>7253</v>
      </c>
      <c r="K159" s="13" t="s">
        <v>250</v>
      </c>
      <c r="L159" s="18">
        <v>27209.370000000003</v>
      </c>
      <c r="M159" s="19">
        <v>94</v>
      </c>
      <c r="N159" s="189">
        <v>9031.7079999999987</v>
      </c>
      <c r="O159" s="53">
        <f t="shared" si="6"/>
        <v>-0.66806625805742659</v>
      </c>
      <c r="P159" s="20"/>
      <c r="Q159" s="194">
        <f>0.1*L158</f>
        <v>1303.672</v>
      </c>
      <c r="R159" s="198">
        <f>-(L159-(N159-Q159))/L159</f>
        <v>-0.71597887051409126</v>
      </c>
      <c r="S159" s="107"/>
      <c r="T159" s="56"/>
      <c r="U159" s="61"/>
      <c r="V159" s="67"/>
      <c r="W159" s="56"/>
      <c r="X159" s="56"/>
      <c r="Y159" s="130"/>
      <c r="Z159" s="124"/>
    </row>
    <row r="160" spans="1:26">
      <c r="A160" s="2">
        <v>180</v>
      </c>
      <c r="B160" s="13"/>
      <c r="C160" s="14"/>
      <c r="D160" s="14">
        <v>94</v>
      </c>
      <c r="E160" s="21"/>
      <c r="F160" s="12">
        <v>3942</v>
      </c>
      <c r="G160" s="13">
        <v>97</v>
      </c>
      <c r="H160" s="13" t="s">
        <v>252</v>
      </c>
      <c r="I160" s="13" t="s">
        <v>11</v>
      </c>
      <c r="J160" s="51">
        <v>3938</v>
      </c>
      <c r="K160" s="13" t="s">
        <v>251</v>
      </c>
      <c r="L160" s="18">
        <v>10136.462</v>
      </c>
      <c r="M160" s="19">
        <v>79</v>
      </c>
      <c r="N160" s="189">
        <v>0</v>
      </c>
      <c r="O160" s="53">
        <f t="shared" si="6"/>
        <v>-1</v>
      </c>
      <c r="P160" s="20"/>
      <c r="Q160" s="67"/>
      <c r="R160" s="53"/>
      <c r="S160" s="107">
        <v>20560.084999999999</v>
      </c>
      <c r="T160" s="189">
        <v>0</v>
      </c>
      <c r="U160" s="61">
        <f>-(S160-T160)/S160</f>
        <v>-1</v>
      </c>
      <c r="V160" s="67"/>
      <c r="W160" s="56"/>
      <c r="X160" s="56"/>
      <c r="Y160" s="130"/>
      <c r="Z160" s="124"/>
    </row>
    <row r="161" spans="1:26">
      <c r="A161" s="2">
        <v>181</v>
      </c>
      <c r="B161" s="13"/>
      <c r="C161" s="14"/>
      <c r="D161" s="16">
        <v>11</v>
      </c>
      <c r="E161" s="14">
        <v>40.589999999996508</v>
      </c>
      <c r="F161" s="12">
        <v>3943</v>
      </c>
      <c r="G161" s="13">
        <v>97</v>
      </c>
      <c r="H161" s="13" t="s">
        <v>254</v>
      </c>
      <c r="I161" s="13" t="s">
        <v>11</v>
      </c>
      <c r="J161" s="51">
        <v>988</v>
      </c>
      <c r="K161" s="13" t="s">
        <v>255</v>
      </c>
      <c r="L161" s="18">
        <v>45890.71</v>
      </c>
      <c r="M161" s="19">
        <v>25.166666666666668</v>
      </c>
      <c r="N161" s="189">
        <v>3381.703</v>
      </c>
      <c r="O161" s="53">
        <f t="shared" si="6"/>
        <v>-0.92630963870465288</v>
      </c>
      <c r="P161" s="20"/>
      <c r="Q161" s="67" t="s">
        <v>324</v>
      </c>
      <c r="R161" s="53"/>
      <c r="S161" s="107">
        <v>91119.258000000002</v>
      </c>
      <c r="T161" s="189">
        <v>6767.143</v>
      </c>
      <c r="U161" s="61">
        <f>-(S161-T161)/S161</f>
        <v>-0.92573311999533625</v>
      </c>
      <c r="V161" s="67"/>
      <c r="W161" s="56"/>
      <c r="X161" s="56"/>
      <c r="Y161" s="130"/>
      <c r="Z161" s="125"/>
    </row>
    <row r="162" spans="1:26">
      <c r="A162" s="2">
        <v>182</v>
      </c>
      <c r="B162" s="13"/>
      <c r="C162" s="14"/>
      <c r="D162" s="16">
        <v>13</v>
      </c>
      <c r="E162" s="16">
        <v>37.559999999997672</v>
      </c>
      <c r="F162" s="12"/>
      <c r="G162" s="13"/>
      <c r="H162" s="13"/>
      <c r="I162" s="13"/>
      <c r="J162" s="51">
        <v>990</v>
      </c>
      <c r="K162" s="13" t="s">
        <v>253</v>
      </c>
      <c r="L162" s="18">
        <v>45228.548000000003</v>
      </c>
      <c r="M162" s="19">
        <v>25.833333333333332</v>
      </c>
      <c r="N162" s="189">
        <v>3385.44</v>
      </c>
      <c r="O162" s="53">
        <f t="shared" si="6"/>
        <v>-0.92514816084743645</v>
      </c>
      <c r="P162" s="20"/>
      <c r="Q162" s="67" t="s">
        <v>324</v>
      </c>
      <c r="R162" s="53"/>
      <c r="S162" s="107"/>
      <c r="T162" s="56"/>
      <c r="U162" s="61"/>
      <c r="V162" s="67"/>
      <c r="W162" s="56"/>
      <c r="X162" s="56"/>
      <c r="Y162" s="130"/>
      <c r="Z162" s="125"/>
    </row>
    <row r="163" spans="1:26">
      <c r="A163" s="2">
        <v>183</v>
      </c>
      <c r="B163" s="13"/>
      <c r="C163" s="14"/>
      <c r="D163" s="16">
        <v>26</v>
      </c>
      <c r="E163" s="14">
        <v>34.160000000003492</v>
      </c>
      <c r="F163" s="12">
        <v>3947</v>
      </c>
      <c r="G163" s="13">
        <v>99</v>
      </c>
      <c r="H163" s="13" t="s">
        <v>257</v>
      </c>
      <c r="I163" s="13" t="s">
        <v>11</v>
      </c>
      <c r="J163" s="51">
        <v>2721</v>
      </c>
      <c r="K163" s="13" t="s">
        <v>256</v>
      </c>
      <c r="L163" s="18">
        <v>39096.199000000001</v>
      </c>
      <c r="M163" s="19">
        <v>57</v>
      </c>
      <c r="N163" s="189">
        <v>10579.817999999999</v>
      </c>
      <c r="O163" s="53">
        <f t="shared" si="6"/>
        <v>-0.7293901128342426</v>
      </c>
      <c r="P163" s="20"/>
      <c r="Q163" s="204" t="s">
        <v>324</v>
      </c>
      <c r="R163" s="198"/>
      <c r="S163" s="107">
        <v>39096.199000000001</v>
      </c>
      <c r="T163" s="189">
        <v>10579.817999999999</v>
      </c>
      <c r="U163" s="61">
        <f>-(S163-T163)/S163</f>
        <v>-0.7293901128342426</v>
      </c>
      <c r="V163" s="67"/>
      <c r="W163" s="56"/>
      <c r="X163" s="56"/>
      <c r="Y163" s="130"/>
      <c r="Z163" s="124"/>
    </row>
    <row r="164" spans="1:26">
      <c r="A164" s="2">
        <v>184</v>
      </c>
      <c r="B164" s="13"/>
      <c r="C164" s="14"/>
      <c r="D164" s="16">
        <v>8</v>
      </c>
      <c r="E164" s="16">
        <v>48.940000000002328</v>
      </c>
      <c r="F164" s="12">
        <v>3948</v>
      </c>
      <c r="G164" s="13">
        <v>101</v>
      </c>
      <c r="H164" s="13" t="s">
        <v>259</v>
      </c>
      <c r="I164" s="13" t="s">
        <v>11</v>
      </c>
      <c r="J164" s="51">
        <v>983</v>
      </c>
      <c r="K164" s="13" t="s">
        <v>258</v>
      </c>
      <c r="L164" s="18">
        <v>56009.209000000003</v>
      </c>
      <c r="M164" s="19">
        <v>23.333333333333332</v>
      </c>
      <c r="N164" s="189">
        <v>2481.6120000000001</v>
      </c>
      <c r="O164" s="53">
        <f t="shared" si="6"/>
        <v>-0.9556927861630754</v>
      </c>
      <c r="P164" s="20"/>
      <c r="Q164" s="67" t="s">
        <v>324</v>
      </c>
      <c r="R164" s="53"/>
      <c r="S164" s="107">
        <v>56009.209000000003</v>
      </c>
      <c r="T164" s="189">
        <v>2481.6120000000001</v>
      </c>
      <c r="U164" s="61">
        <f>-(S164-T164)/S164</f>
        <v>-0.9556927861630754</v>
      </c>
      <c r="V164" s="67"/>
      <c r="W164" s="56"/>
      <c r="X164" s="56"/>
      <c r="Y164" s="130"/>
      <c r="Z164" s="125"/>
    </row>
    <row r="165" spans="1:26">
      <c r="A165" s="2">
        <v>185</v>
      </c>
      <c r="B165" s="13"/>
      <c r="C165" s="14"/>
      <c r="D165" s="14">
        <v>3</v>
      </c>
      <c r="E165" s="14">
        <v>17.959999999999127</v>
      </c>
      <c r="F165" s="12">
        <v>3954</v>
      </c>
      <c r="G165" s="13">
        <v>103</v>
      </c>
      <c r="H165" s="13" t="s">
        <v>261</v>
      </c>
      <c r="I165" s="13" t="s">
        <v>11</v>
      </c>
      <c r="J165" s="51">
        <v>1599</v>
      </c>
      <c r="K165" s="13" t="s">
        <v>260</v>
      </c>
      <c r="L165" s="18">
        <v>20425.95</v>
      </c>
      <c r="M165" s="19">
        <v>41.4</v>
      </c>
      <c r="N165" s="189">
        <v>2866.4380000000001</v>
      </c>
      <c r="O165" s="53">
        <f t="shared" si="6"/>
        <v>-0.85966684536092575</v>
      </c>
      <c r="P165" s="20"/>
      <c r="Q165" s="194">
        <f>S165-T165-(L165-N165)</f>
        <v>2007.8399999999965</v>
      </c>
      <c r="R165" s="198">
        <f>-(L165-(N165-Q165))/L165</f>
        <v>-0.95796533331375033</v>
      </c>
      <c r="S165" s="107">
        <v>23370.248</v>
      </c>
      <c r="T165" s="189">
        <v>3802.8960000000002</v>
      </c>
      <c r="U165" s="61">
        <f>-(S165-T165)/S165</f>
        <v>-0.83727618123692993</v>
      </c>
      <c r="V165" s="67"/>
      <c r="W165" s="56"/>
      <c r="X165" s="56"/>
      <c r="Y165" s="130"/>
      <c r="Z165" s="124"/>
    </row>
    <row r="166" spans="1:26">
      <c r="A166" s="2">
        <v>186</v>
      </c>
      <c r="B166" s="13"/>
      <c r="C166" s="14"/>
      <c r="D166" s="14">
        <v>12</v>
      </c>
      <c r="E166" s="14">
        <v>19.270000000000437</v>
      </c>
      <c r="F166" s="12">
        <v>6004</v>
      </c>
      <c r="G166" s="13">
        <v>105</v>
      </c>
      <c r="H166" s="13" t="s">
        <v>263</v>
      </c>
      <c r="I166" s="13" t="s">
        <v>11</v>
      </c>
      <c r="J166" s="51">
        <v>2837</v>
      </c>
      <c r="K166" s="13" t="s">
        <v>262</v>
      </c>
      <c r="L166" s="18">
        <v>21667.348999999998</v>
      </c>
      <c r="M166" s="19">
        <v>60</v>
      </c>
      <c r="N166" s="189">
        <v>8887.9650000000001</v>
      </c>
      <c r="O166" s="53">
        <f t="shared" si="6"/>
        <v>-0.58979914894064789</v>
      </c>
      <c r="P166" s="20"/>
      <c r="Q166" s="204" t="s">
        <v>324</v>
      </c>
      <c r="R166" s="198"/>
      <c r="S166" s="107">
        <v>41909.061999999998</v>
      </c>
      <c r="T166" s="189">
        <v>14476.822</v>
      </c>
      <c r="U166" s="61">
        <f>-(S166-T166)/S166</f>
        <v>-0.65456583113217848</v>
      </c>
      <c r="V166" s="67"/>
      <c r="W166" s="56"/>
      <c r="X166" s="56"/>
      <c r="Y166" s="130"/>
      <c r="Z166" s="124"/>
    </row>
    <row r="167" spans="1:26">
      <c r="A167" s="2">
        <v>187</v>
      </c>
      <c r="B167" s="13"/>
      <c r="C167" s="14"/>
      <c r="D167" s="14">
        <v>14</v>
      </c>
      <c r="E167" s="14">
        <v>18.180000000000291</v>
      </c>
      <c r="F167" s="12"/>
      <c r="G167" s="13"/>
      <c r="H167" s="13"/>
      <c r="I167" s="13"/>
      <c r="J167" s="51">
        <v>6249</v>
      </c>
      <c r="K167" s="13" t="s">
        <v>264</v>
      </c>
      <c r="L167" s="18">
        <v>20241.713</v>
      </c>
      <c r="M167" s="19">
        <v>90</v>
      </c>
      <c r="N167" s="189">
        <v>5588.857</v>
      </c>
      <c r="O167" s="53">
        <f t="shared" si="6"/>
        <v>-0.72389406963728808</v>
      </c>
      <c r="P167" s="20"/>
      <c r="Q167" s="204" t="s">
        <v>324</v>
      </c>
      <c r="R167" s="198"/>
      <c r="S167" s="107"/>
      <c r="T167" s="56"/>
      <c r="U167" s="61"/>
      <c r="V167" s="67"/>
      <c r="W167" s="56"/>
      <c r="X167" s="56"/>
      <c r="Y167" s="130"/>
      <c r="Z167" s="124"/>
    </row>
    <row r="168" spans="1:26" ht="13.5" thickBot="1">
      <c r="A168" s="2">
        <v>188</v>
      </c>
      <c r="B168" s="23"/>
      <c r="C168" s="24"/>
      <c r="D168" s="43">
        <v>32</v>
      </c>
      <c r="E168" s="24">
        <v>37.720000000001164</v>
      </c>
      <c r="F168" s="22">
        <v>6264</v>
      </c>
      <c r="G168" s="23">
        <v>102</v>
      </c>
      <c r="H168" s="23" t="s">
        <v>284</v>
      </c>
      <c r="I168" s="23" t="s">
        <v>11</v>
      </c>
      <c r="J168" s="49">
        <v>2408</v>
      </c>
      <c r="K168" s="23" t="s">
        <v>283</v>
      </c>
      <c r="L168" s="28">
        <v>43223.711000000003</v>
      </c>
      <c r="M168" s="29">
        <v>51.5</v>
      </c>
      <c r="N168" s="191">
        <v>2903.0439999999999</v>
      </c>
      <c r="O168" s="54">
        <f t="shared" si="6"/>
        <v>-0.93283677100284146</v>
      </c>
      <c r="P168" s="30"/>
      <c r="Q168" s="68" t="s">
        <v>324</v>
      </c>
      <c r="R168" s="54"/>
      <c r="S168" s="109">
        <v>43223.711000000003</v>
      </c>
      <c r="T168" s="191">
        <v>2903.0439999999999</v>
      </c>
      <c r="U168" s="63">
        <f>-(S168-T168)/S168</f>
        <v>-0.93283677100284146</v>
      </c>
      <c r="V168" s="68">
        <f>SUM(L155:L168)</f>
        <v>465647.29799999995</v>
      </c>
      <c r="W168" s="57">
        <f>-0.9*V168</f>
        <v>-419082.56819999998</v>
      </c>
      <c r="X168" s="191">
        <v>-423919.56000000017</v>
      </c>
      <c r="Y168" s="131">
        <f>X168/W168</f>
        <v>1.01154185873389</v>
      </c>
      <c r="Z168" s="127"/>
    </row>
    <row r="169" spans="1:26">
      <c r="B169" s="52" t="s">
        <v>323</v>
      </c>
      <c r="L169" s="60">
        <f>SUM(L2:L168)</f>
        <v>4581447.1490000021</v>
      </c>
      <c r="N169" s="59">
        <f>SUM(N2:N168)</f>
        <v>890291.88799999969</v>
      </c>
      <c r="O169" s="55">
        <f t="shared" si="6"/>
        <v>-0.80567452618233848</v>
      </c>
      <c r="Q169" s="69" t="s">
        <v>332</v>
      </c>
      <c r="S169" s="95">
        <f>SUM(S2:S168)</f>
        <v>5239930.8730000006</v>
      </c>
      <c r="T169" s="95">
        <f>SUM(T2:T168)</f>
        <v>1094790.1459999997</v>
      </c>
      <c r="U169" s="89">
        <f>-(S169-T169)/S169</f>
        <v>-0.79106782655451269</v>
      </c>
      <c r="V169" s="122">
        <f>SUM(V2:V168)</f>
        <v>4581447.1490000002</v>
      </c>
      <c r="W169" s="56">
        <f>-0.9*V169</f>
        <v>-4123302.4341000002</v>
      </c>
      <c r="X169" s="122">
        <f>SUM(X2:X168)</f>
        <v>-5237941.4289999995</v>
      </c>
      <c r="Y169" s="128">
        <f>X169/W169</f>
        <v>1.2703267617921636</v>
      </c>
    </row>
    <row r="170" spans="1:26">
      <c r="R170" s="186"/>
    </row>
    <row r="171" spans="1:26">
      <c r="B171" t="s">
        <v>306</v>
      </c>
    </row>
    <row r="172" spans="1:26">
      <c r="B172" s="156" t="s">
        <v>614</v>
      </c>
      <c r="C172" s="157"/>
    </row>
    <row r="173" spans="1:26">
      <c r="B173" s="158" t="s">
        <v>409</v>
      </c>
      <c r="C173" s="157"/>
    </row>
    <row r="174" spans="1:26">
      <c r="B174" s="158" t="s">
        <v>443</v>
      </c>
      <c r="C174" s="157"/>
    </row>
    <row r="175" spans="1:26">
      <c r="B175" s="158" t="s">
        <v>341</v>
      </c>
      <c r="C175" s="157"/>
    </row>
    <row r="176" spans="1:26">
      <c r="B176" s="158" t="s">
        <v>615</v>
      </c>
      <c r="C176" s="157"/>
    </row>
    <row r="177" spans="2:3">
      <c r="B177" s="158" t="s">
        <v>616</v>
      </c>
      <c r="C177" s="157"/>
    </row>
    <row r="178" spans="2:3">
      <c r="B178" s="52"/>
    </row>
  </sheetData>
  <printOptions gridLines="1"/>
  <pageMargins left="0.21" right="0.17" top="0.5" bottom="0.88" header="0.16" footer="0.18"/>
  <pageSetup scale="92" fitToHeight="5" orientation="portrait" r:id="rId1"/>
  <headerFooter alignWithMargins="0">
    <oddHeader xml:space="preserve">&amp;L&amp;9TOP ELECTRIC GENERATION EMISSION POINTS CONTRIBUTING TO VISIBILITY IMPAIRMENT AT MANE-VU CLASS I AREAS&amp;10
</oddHeader>
    <oddFooter>&amp;R&amp;8File:  &amp;F of &amp;A
Printed : &amp;D &amp;T&amp;10
&amp;11Page &amp;P of &amp;N</oddFooter>
  </headerFooter>
  <legacyDrawing r:id="rId2"/>
</worksheet>
</file>

<file path=xl/worksheets/sheet3.xml><?xml version="1.0" encoding="utf-8"?>
<worksheet xmlns="http://schemas.openxmlformats.org/spreadsheetml/2006/main" xmlns:r="http://schemas.openxmlformats.org/officeDocument/2006/relationships">
  <dimension ref="A1:BJ169"/>
  <sheetViews>
    <sheetView zoomScale="80" zoomScaleNormal="80" workbookViewId="0">
      <pane ySplit="1" topLeftCell="A2" activePane="bottomLeft" state="frozen"/>
      <selection activeCell="B1" sqref="B1"/>
      <selection pane="bottomLeft" activeCell="BJ166" sqref="BJ166:BJ167"/>
    </sheetView>
  </sheetViews>
  <sheetFormatPr defaultRowHeight="12.75"/>
  <cols>
    <col min="1" max="1" width="4.42578125" bestFit="1" customWidth="1"/>
    <col min="2" max="2" width="15.140625" bestFit="1" customWidth="1"/>
    <col min="3" max="3" width="3.5703125" bestFit="1" customWidth="1"/>
    <col min="4" max="4" width="4.42578125" bestFit="1" customWidth="1"/>
    <col min="5" max="5" width="6" bestFit="1" customWidth="1"/>
    <col min="6" max="6" width="5.5703125" bestFit="1" customWidth="1"/>
    <col min="7" max="7" width="4.42578125" bestFit="1" customWidth="1"/>
    <col min="8" max="8" width="21.5703125" bestFit="1" customWidth="1"/>
    <col min="9" max="9" width="10.85546875" bestFit="1" customWidth="1"/>
    <col min="10" max="10" width="5.5703125" bestFit="1" customWidth="1"/>
    <col min="11" max="11" width="11.7109375" bestFit="1" customWidth="1"/>
    <col min="12" max="12" width="11.42578125" style="103" bestFit="1" customWidth="1"/>
    <col min="13" max="13" width="13.5703125" customWidth="1"/>
    <col min="14" max="14" width="13.5703125" bestFit="1" customWidth="1"/>
    <col min="15" max="15" width="13.5703125" style="71" bestFit="1" customWidth="1"/>
    <col min="16" max="25" width="13.5703125" bestFit="1" customWidth="1"/>
    <col min="26" max="26" width="13.5703125" customWidth="1"/>
    <col min="27" max="27" width="7.140625" hidden="1" customWidth="1"/>
    <col min="28" max="28" width="7" bestFit="1" customWidth="1"/>
    <col min="29" max="29" width="3.5703125" bestFit="1" customWidth="1"/>
    <col min="30" max="30" width="9.85546875" customWidth="1"/>
    <col min="31" max="41" width="9.85546875" bestFit="1" customWidth="1"/>
    <col min="42" max="43" width="8.140625" bestFit="1" customWidth="1"/>
    <col min="44" max="44" width="7" bestFit="1" customWidth="1"/>
    <col min="45" max="45" width="3.5703125" bestFit="1" customWidth="1"/>
    <col min="46" max="47" width="6" bestFit="1" customWidth="1"/>
    <col min="48" max="48" width="6" style="87" bestFit="1" customWidth="1"/>
    <col min="49" max="50" width="6" style="88" bestFit="1" customWidth="1"/>
    <col min="51" max="56" width="6" style="88" customWidth="1"/>
    <col min="57" max="59" width="6" style="88" bestFit="1" customWidth="1"/>
    <col min="60" max="60" width="7" style="52" bestFit="1" customWidth="1"/>
    <col min="61" max="61" width="44.85546875" style="52" bestFit="1" customWidth="1"/>
    <col min="62" max="62" width="36.28515625" customWidth="1"/>
  </cols>
  <sheetData>
    <row r="1" spans="1:62" ht="99.75" customHeight="1" thickBot="1">
      <c r="A1" s="1" t="s">
        <v>0</v>
      </c>
      <c r="B1" s="135" t="s">
        <v>6</v>
      </c>
      <c r="C1" s="135" t="s">
        <v>7</v>
      </c>
      <c r="D1" s="135" t="s">
        <v>2</v>
      </c>
      <c r="E1" s="135" t="s">
        <v>3</v>
      </c>
      <c r="F1" s="135" t="s">
        <v>304</v>
      </c>
      <c r="G1" s="135"/>
      <c r="H1" s="135" t="s">
        <v>4</v>
      </c>
      <c r="I1" s="135" t="s">
        <v>5</v>
      </c>
      <c r="J1" s="135" t="s">
        <v>8</v>
      </c>
      <c r="K1" s="144" t="s">
        <v>1</v>
      </c>
      <c r="L1" s="144" t="s">
        <v>370</v>
      </c>
      <c r="M1" s="135" t="s">
        <v>468</v>
      </c>
      <c r="N1" s="135" t="s">
        <v>469</v>
      </c>
      <c r="O1" s="135" t="s">
        <v>342</v>
      </c>
      <c r="P1" s="135" t="s">
        <v>460</v>
      </c>
      <c r="Q1" s="135" t="s">
        <v>461</v>
      </c>
      <c r="R1" s="135" t="s">
        <v>462</v>
      </c>
      <c r="S1" s="135" t="s">
        <v>463</v>
      </c>
      <c r="T1" s="135" t="s">
        <v>464</v>
      </c>
      <c r="U1" s="135" t="s">
        <v>465</v>
      </c>
      <c r="V1" s="135" t="s">
        <v>466</v>
      </c>
      <c r="W1" s="135" t="s">
        <v>467</v>
      </c>
      <c r="X1" s="136" t="s">
        <v>343</v>
      </c>
      <c r="Y1" s="136" t="s">
        <v>459</v>
      </c>
      <c r="Z1" s="188" t="s">
        <v>568</v>
      </c>
      <c r="AA1" s="135" t="s">
        <v>305</v>
      </c>
      <c r="AB1" s="137" t="s">
        <v>569</v>
      </c>
      <c r="AC1" s="138" t="s">
        <v>442</v>
      </c>
      <c r="AD1" s="138" t="s">
        <v>471</v>
      </c>
      <c r="AE1" s="138" t="s">
        <v>472</v>
      </c>
      <c r="AF1" s="138" t="s">
        <v>320</v>
      </c>
      <c r="AG1" s="138" t="s">
        <v>473</v>
      </c>
      <c r="AH1" s="138" t="s">
        <v>474</v>
      </c>
      <c r="AI1" s="138" t="s">
        <v>475</v>
      </c>
      <c r="AJ1" s="138" t="s">
        <v>476</v>
      </c>
      <c r="AK1" s="138" t="s">
        <v>477</v>
      </c>
      <c r="AL1" s="138" t="s">
        <v>478</v>
      </c>
      <c r="AM1" s="138" t="s">
        <v>479</v>
      </c>
      <c r="AN1" s="138" t="s">
        <v>480</v>
      </c>
      <c r="AO1" s="145" t="s">
        <v>321</v>
      </c>
      <c r="AP1" s="145" t="s">
        <v>470</v>
      </c>
      <c r="AQ1" s="145" t="s">
        <v>563</v>
      </c>
      <c r="AR1" s="137" t="s">
        <v>569</v>
      </c>
      <c r="AS1" s="148" t="s">
        <v>481</v>
      </c>
      <c r="AT1" s="146" t="s">
        <v>483</v>
      </c>
      <c r="AU1" s="146" t="s">
        <v>484</v>
      </c>
      <c r="AV1" s="146" t="s">
        <v>344</v>
      </c>
      <c r="AW1" s="146" t="s">
        <v>485</v>
      </c>
      <c r="AX1" s="146" t="s">
        <v>486</v>
      </c>
      <c r="AY1" s="146" t="s">
        <v>487</v>
      </c>
      <c r="AZ1" s="146" t="s">
        <v>488</v>
      </c>
      <c r="BA1" s="146" t="s">
        <v>489</v>
      </c>
      <c r="BB1" s="146" t="s">
        <v>490</v>
      </c>
      <c r="BC1" s="146" t="s">
        <v>491</v>
      </c>
      <c r="BD1" s="146" t="s">
        <v>492</v>
      </c>
      <c r="BE1" s="146" t="s">
        <v>345</v>
      </c>
      <c r="BF1" s="147" t="s">
        <v>482</v>
      </c>
      <c r="BG1" s="147" t="s">
        <v>570</v>
      </c>
      <c r="BH1" s="140" t="s">
        <v>571</v>
      </c>
      <c r="BI1" s="133" t="s">
        <v>441</v>
      </c>
      <c r="BJ1" s="143" t="s">
        <v>307</v>
      </c>
    </row>
    <row r="2" spans="1:62">
      <c r="A2" s="2">
        <v>9</v>
      </c>
      <c r="B2" s="72" t="s">
        <v>12</v>
      </c>
      <c r="C2" s="73">
        <v>10</v>
      </c>
      <c r="D2" s="15"/>
      <c r="E2" s="16">
        <v>1.9099999999998545</v>
      </c>
      <c r="F2" s="75">
        <v>593</v>
      </c>
      <c r="G2" s="72">
        <v>1</v>
      </c>
      <c r="H2" s="72" t="s">
        <v>10</v>
      </c>
      <c r="I2" s="72" t="s">
        <v>42</v>
      </c>
      <c r="J2" s="73">
        <v>3148</v>
      </c>
      <c r="K2" s="74" t="s">
        <v>9</v>
      </c>
      <c r="L2" s="98">
        <v>5</v>
      </c>
      <c r="M2" s="170">
        <v>5077423.3</v>
      </c>
      <c r="N2" s="170">
        <v>14197272</v>
      </c>
      <c r="O2" s="171">
        <v>7094150.9500000002</v>
      </c>
      <c r="P2" s="170">
        <v>11274929.275</v>
      </c>
      <c r="Q2" s="170">
        <v>5325223.75</v>
      </c>
      <c r="R2" s="170">
        <v>6758529.6500000004</v>
      </c>
      <c r="S2" s="170">
        <v>1319833.375</v>
      </c>
      <c r="T2" s="170">
        <v>2179334.375</v>
      </c>
      <c r="U2" s="170">
        <v>926174.875</v>
      </c>
      <c r="V2" s="170">
        <v>594682.07499999995</v>
      </c>
      <c r="W2" s="170">
        <v>937879.75</v>
      </c>
      <c r="X2" s="170">
        <v>2221231.5</v>
      </c>
      <c r="Y2" s="170">
        <v>5699252.3499999996</v>
      </c>
      <c r="Z2" s="170">
        <v>2309406.35</v>
      </c>
      <c r="AA2" s="172">
        <v>72</v>
      </c>
      <c r="AB2" s="117">
        <f t="shared" ref="AB2:AB33" si="0">(Z2-O2)/O2</f>
        <v>-0.67446331967323014</v>
      </c>
      <c r="AC2" s="112"/>
      <c r="AD2" s="161">
        <v>1698.0640000000001</v>
      </c>
      <c r="AE2" s="161">
        <v>4529.0829999999996</v>
      </c>
      <c r="AF2" s="162">
        <v>2132.4749999999999</v>
      </c>
      <c r="AG2" s="161">
        <v>3858.8919999999998</v>
      </c>
      <c r="AH2" s="161">
        <v>1596.02</v>
      </c>
      <c r="AI2" s="161">
        <v>2042.1030000000001</v>
      </c>
      <c r="AJ2" s="161">
        <v>238.92599999999999</v>
      </c>
      <c r="AK2" s="161">
        <v>510.57799999999997</v>
      </c>
      <c r="AL2" s="161">
        <v>176.50399999999999</v>
      </c>
      <c r="AM2" s="161">
        <v>150.328</v>
      </c>
      <c r="AN2" s="161">
        <v>36.984000000000002</v>
      </c>
      <c r="AO2" s="161">
        <v>55.177</v>
      </c>
      <c r="AP2" s="161">
        <v>24.381</v>
      </c>
      <c r="AQ2" s="161">
        <v>20.527999999999999</v>
      </c>
      <c r="AR2" s="118">
        <f t="shared" ref="AR2:AR33" si="1">(AQ2-AF2)/AF2</f>
        <v>-0.9903736268889437</v>
      </c>
      <c r="AS2" s="53"/>
      <c r="AT2" s="149">
        <f t="shared" ref="AT2:AT33" si="2">IF(M2=0,0,AD2*2000/M2)</f>
        <v>0.66886840023757721</v>
      </c>
      <c r="AU2" s="150">
        <f t="shared" ref="AU2:AU33" si="3">IF(N2=0,0,AE2*2000/N2)</f>
        <v>0.638021586118798</v>
      </c>
      <c r="AV2" s="151">
        <f t="shared" ref="AV2:AV33" si="4">IF(O2=0,0,AF2*2000/O2)</f>
        <v>0.60119245136727739</v>
      </c>
      <c r="AW2" s="150">
        <f t="shared" ref="AW2:AW33" si="5">IF(P2=0,0,AG2*2000/P2)</f>
        <v>0.68450841790313577</v>
      </c>
      <c r="AX2" s="150">
        <f t="shared" ref="AX2:AX33" si="6">IF(Q2=0,0,AH2*2000/Q2)</f>
        <v>0.59941894460303191</v>
      </c>
      <c r="AY2" s="150">
        <f t="shared" ref="AY2:AY33" si="7">IF(R2=0,0,AI2*2000/R2)</f>
        <v>0.6043039257806615</v>
      </c>
      <c r="AZ2" s="150">
        <f t="shared" ref="AZ2:AZ33" si="8">IF(S2=0,0,AJ2*2000/S2)</f>
        <v>0.36205479346966807</v>
      </c>
      <c r="BA2" s="150">
        <f t="shared" ref="BA2:BA33" si="9">IF(T2=0,0,AK2*2000/T2)</f>
        <v>0.46856325110734787</v>
      </c>
      <c r="BB2" s="150">
        <f t="shared" ref="BB2:BB33" si="10">IF(U2=0,0,AL2*2000/U2)</f>
        <v>0.38114616313684824</v>
      </c>
      <c r="BC2" s="150">
        <f t="shared" ref="BC2:BC33" si="11">IF(V2=0,0,AM2*2000/V2)</f>
        <v>0.5055743440728393</v>
      </c>
      <c r="BD2" s="150">
        <f t="shared" ref="BD2:BD33" si="12">IF(W2=0,0,AN2*2000/W2)</f>
        <v>7.8867253504513776E-2</v>
      </c>
      <c r="BE2" s="150">
        <f t="shared" ref="BE2:BE33" si="13">IF(X2=0,0,AO2*2000/X2)</f>
        <v>4.9681449232103901E-2</v>
      </c>
      <c r="BF2" s="150">
        <f t="shared" ref="BF2:BG65" si="14">IF(Y2=0,0,AP2*2000/Y2)</f>
        <v>8.5558590856219946E-3</v>
      </c>
      <c r="BG2" s="150">
        <f t="shared" si="14"/>
        <v>1.7777728895566603E-2</v>
      </c>
      <c r="BH2" s="61">
        <f t="shared" ref="BH2:BH33" si="15">(BG2-AV2)/AV2</f>
        <v>-0.97042922136641074</v>
      </c>
      <c r="BI2" s="96"/>
      <c r="BJ2" t="s">
        <v>403</v>
      </c>
    </row>
    <row r="3" spans="1:62">
      <c r="A3" s="2">
        <v>10</v>
      </c>
      <c r="B3" s="13"/>
      <c r="C3" s="14"/>
      <c r="D3" s="15"/>
      <c r="E3" s="16">
        <v>6.6799999999993815</v>
      </c>
      <c r="F3" s="12">
        <v>594</v>
      </c>
      <c r="G3" s="13">
        <v>2</v>
      </c>
      <c r="H3" s="13" t="s">
        <v>14</v>
      </c>
      <c r="I3" s="13" t="s">
        <v>11</v>
      </c>
      <c r="J3" s="14">
        <v>1619</v>
      </c>
      <c r="K3" s="17" t="s">
        <v>17</v>
      </c>
      <c r="L3" s="99">
        <v>4</v>
      </c>
      <c r="M3" s="161">
        <v>16368780.050000001</v>
      </c>
      <c r="N3" s="161">
        <v>15625458.125</v>
      </c>
      <c r="O3" s="173">
        <v>14843934.074999999</v>
      </c>
      <c r="P3" s="161">
        <v>12776113.35</v>
      </c>
      <c r="Q3" s="161">
        <v>17071825.350000001</v>
      </c>
      <c r="R3" s="161">
        <v>19672773.649999999</v>
      </c>
      <c r="S3" s="161">
        <v>16976282.774999999</v>
      </c>
      <c r="T3" s="161">
        <v>17610270.975000001</v>
      </c>
      <c r="U3" s="161">
        <v>23232280.649999999</v>
      </c>
      <c r="V3" s="161">
        <v>14913659.800000001</v>
      </c>
      <c r="W3" s="161">
        <v>14054148.800000001</v>
      </c>
      <c r="X3" s="161">
        <v>10918656.975</v>
      </c>
      <c r="Y3" s="161">
        <v>11850171.675000001</v>
      </c>
      <c r="Z3" s="161">
        <v>14173547.300000001</v>
      </c>
      <c r="AA3" s="174">
        <v>45</v>
      </c>
      <c r="AB3" s="118">
        <f t="shared" si="0"/>
        <v>-4.5162338475287153E-2</v>
      </c>
      <c r="AC3" s="113"/>
      <c r="AD3" s="161">
        <v>8677.6209999999992</v>
      </c>
      <c r="AE3" s="161">
        <v>8260.2440000000006</v>
      </c>
      <c r="AF3" s="163">
        <v>7490.7309999999998</v>
      </c>
      <c r="AG3" s="161">
        <v>6372.6059999999998</v>
      </c>
      <c r="AH3" s="161">
        <v>8154.6890000000003</v>
      </c>
      <c r="AI3" s="161">
        <v>8792.0280000000002</v>
      </c>
      <c r="AJ3" s="161">
        <v>8557.8919999999998</v>
      </c>
      <c r="AK3" s="161">
        <v>8007.4440000000004</v>
      </c>
      <c r="AL3" s="161">
        <v>11928.245999999999</v>
      </c>
      <c r="AM3" s="161">
        <v>8205.9470000000001</v>
      </c>
      <c r="AN3" s="161">
        <v>7689.6030000000001</v>
      </c>
      <c r="AO3" s="161">
        <v>5956.7830000000004</v>
      </c>
      <c r="AP3" s="161">
        <v>692.01</v>
      </c>
      <c r="AQ3" s="161">
        <v>958.75900000000001</v>
      </c>
      <c r="AR3" s="118">
        <f t="shared" si="1"/>
        <v>-0.87200728473629607</v>
      </c>
      <c r="AS3" s="53"/>
      <c r="AT3" s="79">
        <f t="shared" si="2"/>
        <v>1.0602648424003962</v>
      </c>
      <c r="AU3" s="80">
        <f t="shared" si="3"/>
        <v>1.0572802325435819</v>
      </c>
      <c r="AV3" s="152">
        <f t="shared" si="4"/>
        <v>1.0092649242650318</v>
      </c>
      <c r="AW3" s="80">
        <f t="shared" si="5"/>
        <v>0.99758131842185016</v>
      </c>
      <c r="AX3" s="80">
        <f t="shared" si="6"/>
        <v>0.95533885015992148</v>
      </c>
      <c r="AY3" s="80">
        <f t="shared" si="7"/>
        <v>0.89382698712644426</v>
      </c>
      <c r="AZ3" s="80">
        <f t="shared" si="8"/>
        <v>1.008217418786487</v>
      </c>
      <c r="BA3" s="80">
        <f t="shared" si="9"/>
        <v>0.90940610867005689</v>
      </c>
      <c r="BB3" s="80">
        <f t="shared" si="10"/>
        <v>1.0268682769205442</v>
      </c>
      <c r="BC3" s="80">
        <f t="shared" si="11"/>
        <v>1.1004605321626015</v>
      </c>
      <c r="BD3" s="80">
        <f t="shared" si="12"/>
        <v>1.0942822805462256</v>
      </c>
      <c r="BE3" s="80">
        <f t="shared" si="13"/>
        <v>1.0911200917180568</v>
      </c>
      <c r="BF3" s="80">
        <f t="shared" si="14"/>
        <v>0.11679324468520833</v>
      </c>
      <c r="BG3" s="80">
        <f t="shared" si="14"/>
        <v>0.13528850325281661</v>
      </c>
      <c r="BH3" s="61">
        <f t="shared" si="15"/>
        <v>-0.86595342808397258</v>
      </c>
      <c r="BI3" s="90"/>
      <c r="BJ3" s="181" t="s">
        <v>572</v>
      </c>
    </row>
    <row r="4" spans="1:62">
      <c r="A4" s="2">
        <v>11</v>
      </c>
      <c r="B4" s="13"/>
      <c r="C4" s="14"/>
      <c r="D4" s="15"/>
      <c r="E4" s="16">
        <v>4.1999999999998181</v>
      </c>
      <c r="F4" s="12"/>
      <c r="G4" s="13"/>
      <c r="H4" s="13"/>
      <c r="I4" s="13"/>
      <c r="J4" s="14">
        <v>2866</v>
      </c>
      <c r="K4" s="17" t="s">
        <v>16</v>
      </c>
      <c r="L4" s="99">
        <v>3</v>
      </c>
      <c r="M4" s="161">
        <v>6968201.2000000002</v>
      </c>
      <c r="N4" s="161">
        <v>4110433.05</v>
      </c>
      <c r="O4" s="173">
        <v>4313714.6500000004</v>
      </c>
      <c r="P4" s="161">
        <v>7438967.875</v>
      </c>
      <c r="Q4" s="161">
        <v>9189413</v>
      </c>
      <c r="R4" s="161">
        <v>9345540.0500000007</v>
      </c>
      <c r="S4" s="161">
        <v>8609175.375</v>
      </c>
      <c r="T4" s="161">
        <v>11325421.824999999</v>
      </c>
      <c r="U4" s="161">
        <v>8201848.3499999996</v>
      </c>
      <c r="V4" s="161">
        <v>5326660.9249999998</v>
      </c>
      <c r="W4" s="161">
        <v>5850326.5250000004</v>
      </c>
      <c r="X4" s="161">
        <v>4431117.45</v>
      </c>
      <c r="Y4" s="161">
        <v>2796814.3250000002</v>
      </c>
      <c r="Z4" s="161">
        <v>1722476.7250000001</v>
      </c>
      <c r="AA4" s="174">
        <v>64</v>
      </c>
      <c r="AB4" s="118">
        <f t="shared" si="0"/>
        <v>-0.60069757395751711</v>
      </c>
      <c r="AC4" s="113"/>
      <c r="AD4" s="161">
        <v>7409.3519999999999</v>
      </c>
      <c r="AE4" s="161">
        <v>4504.3689999999997</v>
      </c>
      <c r="AF4" s="163">
        <v>4682.0910000000003</v>
      </c>
      <c r="AG4" s="161">
        <v>8049.4579999999996</v>
      </c>
      <c r="AH4" s="161">
        <v>8060.366</v>
      </c>
      <c r="AI4" s="161">
        <v>5951.78</v>
      </c>
      <c r="AJ4" s="161">
        <v>5867.1750000000002</v>
      </c>
      <c r="AK4" s="161">
        <v>7590.277</v>
      </c>
      <c r="AL4" s="161">
        <v>6264.6769999999997</v>
      </c>
      <c r="AM4" s="161">
        <v>4176.7560000000003</v>
      </c>
      <c r="AN4" s="161">
        <v>4129.3549999999996</v>
      </c>
      <c r="AO4" s="161">
        <v>3061.009</v>
      </c>
      <c r="AP4" s="161">
        <v>1904.54</v>
      </c>
      <c r="AQ4" s="161">
        <v>1189.0319999999999</v>
      </c>
      <c r="AR4" s="118">
        <f t="shared" si="1"/>
        <v>-0.7460467983215191</v>
      </c>
      <c r="AS4" s="53"/>
      <c r="AT4" s="79">
        <f t="shared" si="2"/>
        <v>2.1266182727329972</v>
      </c>
      <c r="AU4" s="80">
        <f t="shared" si="3"/>
        <v>2.1916761300856122</v>
      </c>
      <c r="AV4" s="152">
        <f t="shared" si="4"/>
        <v>2.1707931005589347</v>
      </c>
      <c r="AW4" s="80">
        <f t="shared" si="5"/>
        <v>2.1641330182515408</v>
      </c>
      <c r="AX4" s="80">
        <f t="shared" si="6"/>
        <v>1.7542722260932226</v>
      </c>
      <c r="AY4" s="80">
        <f t="shared" si="7"/>
        <v>1.2737155837238106</v>
      </c>
      <c r="AZ4" s="80">
        <f t="shared" si="8"/>
        <v>1.3630051066302038</v>
      </c>
      <c r="BA4" s="80">
        <f t="shared" si="9"/>
        <v>1.3403963432505528</v>
      </c>
      <c r="BB4" s="80">
        <f t="shared" si="10"/>
        <v>1.5276256601354987</v>
      </c>
      <c r="BC4" s="80">
        <f t="shared" si="11"/>
        <v>1.5682454951832703</v>
      </c>
      <c r="BD4" s="80">
        <f t="shared" si="12"/>
        <v>1.4116665052298083</v>
      </c>
      <c r="BE4" s="80">
        <f t="shared" si="13"/>
        <v>1.3815968701077874</v>
      </c>
      <c r="BF4" s="80">
        <f t="shared" si="14"/>
        <v>1.3619352439493815</v>
      </c>
      <c r="BG4" s="80">
        <f t="shared" si="14"/>
        <v>1.3806073344764642</v>
      </c>
      <c r="BH4" s="61">
        <f t="shared" si="15"/>
        <v>-0.36400786693076087</v>
      </c>
      <c r="BI4" s="90"/>
      <c r="BJ4" s="181" t="s">
        <v>573</v>
      </c>
    </row>
    <row r="5" spans="1:62">
      <c r="A5" s="2">
        <v>12</v>
      </c>
      <c r="B5" s="13"/>
      <c r="C5" s="14"/>
      <c r="D5" s="15"/>
      <c r="E5" s="21"/>
      <c r="F5" s="12"/>
      <c r="G5" s="13"/>
      <c r="H5" s="13"/>
      <c r="I5" s="13"/>
      <c r="J5" s="14">
        <v>3297</v>
      </c>
      <c r="K5" s="17" t="s">
        <v>15</v>
      </c>
      <c r="L5" s="99">
        <v>2</v>
      </c>
      <c r="M5" s="161">
        <v>5426843.5250000004</v>
      </c>
      <c r="N5" s="161">
        <v>5240961.3250000002</v>
      </c>
      <c r="O5" s="173">
        <v>3571737.2749999999</v>
      </c>
      <c r="P5" s="161">
        <v>4491553.4749999996</v>
      </c>
      <c r="Q5" s="161">
        <v>4199221.375</v>
      </c>
      <c r="R5" s="161">
        <v>4170352.4750000001</v>
      </c>
      <c r="S5" s="161">
        <v>5011687.5250000004</v>
      </c>
      <c r="T5" s="161">
        <v>5273245.1500000004</v>
      </c>
      <c r="U5" s="161">
        <v>4517469.2249999996</v>
      </c>
      <c r="V5" s="161">
        <v>1361116.425</v>
      </c>
      <c r="W5" s="161">
        <v>762638.9</v>
      </c>
      <c r="X5" s="161">
        <v>0</v>
      </c>
      <c r="Y5" s="161">
        <v>0</v>
      </c>
      <c r="Z5" s="161">
        <v>0</v>
      </c>
      <c r="AA5" s="174">
        <v>74</v>
      </c>
      <c r="AB5" s="118">
        <f t="shared" si="0"/>
        <v>-1</v>
      </c>
      <c r="AC5" s="113"/>
      <c r="AD5" s="161">
        <v>5771.0079999999998</v>
      </c>
      <c r="AE5" s="161">
        <v>5686.2520000000004</v>
      </c>
      <c r="AF5" s="163">
        <v>3833.3180000000002</v>
      </c>
      <c r="AG5" s="161">
        <v>4757.2569999999996</v>
      </c>
      <c r="AH5" s="161">
        <v>3715.9609999999998</v>
      </c>
      <c r="AI5" s="161">
        <v>2934.7950000000001</v>
      </c>
      <c r="AJ5" s="161">
        <v>3538.721</v>
      </c>
      <c r="AK5" s="161">
        <v>3636.636</v>
      </c>
      <c r="AL5" s="161">
        <v>3341.328</v>
      </c>
      <c r="AM5" s="161">
        <v>959.89599999999996</v>
      </c>
      <c r="AN5" s="161">
        <v>491.42</v>
      </c>
      <c r="AO5" s="161">
        <v>0</v>
      </c>
      <c r="AP5" s="161">
        <v>0</v>
      </c>
      <c r="AQ5" s="161">
        <v>0</v>
      </c>
      <c r="AR5" s="118">
        <f t="shared" si="1"/>
        <v>-1</v>
      </c>
      <c r="AS5" s="53"/>
      <c r="AT5" s="79">
        <f t="shared" si="2"/>
        <v>2.1268378103826016</v>
      </c>
      <c r="AU5" s="80">
        <f t="shared" si="3"/>
        <v>2.1699270982504339</v>
      </c>
      <c r="AV5" s="152">
        <f t="shared" si="4"/>
        <v>2.1464725453525975</v>
      </c>
      <c r="AW5" s="80">
        <f t="shared" si="5"/>
        <v>2.1183125288294606</v>
      </c>
      <c r="AX5" s="80">
        <f t="shared" si="6"/>
        <v>1.7698333420204597</v>
      </c>
      <c r="AY5" s="80">
        <f t="shared" si="7"/>
        <v>1.407456572360829</v>
      </c>
      <c r="AZ5" s="80">
        <f t="shared" si="8"/>
        <v>1.4121874048801555</v>
      </c>
      <c r="BA5" s="80">
        <f t="shared" si="9"/>
        <v>1.3792781850849472</v>
      </c>
      <c r="BB5" s="80">
        <f t="shared" si="10"/>
        <v>1.4792919812309293</v>
      </c>
      <c r="BC5" s="80">
        <f t="shared" si="11"/>
        <v>1.4104539220441779</v>
      </c>
      <c r="BD5" s="80">
        <f t="shared" si="12"/>
        <v>1.288735730632151</v>
      </c>
      <c r="BE5" s="80">
        <f t="shared" si="13"/>
        <v>0</v>
      </c>
      <c r="BF5" s="80">
        <f t="shared" si="14"/>
        <v>0</v>
      </c>
      <c r="BG5" s="80">
        <f t="shared" si="14"/>
        <v>0</v>
      </c>
      <c r="BH5" s="61">
        <f t="shared" si="15"/>
        <v>-1</v>
      </c>
      <c r="BI5" s="90" t="s">
        <v>349</v>
      </c>
      <c r="BJ5" s="52" t="s">
        <v>311</v>
      </c>
    </row>
    <row r="6" spans="1:62" ht="13.5" thickBot="1">
      <c r="A6" s="2">
        <v>13</v>
      </c>
      <c r="B6" s="23"/>
      <c r="C6" s="24"/>
      <c r="D6" s="25"/>
      <c r="E6" s="26"/>
      <c r="F6" s="22"/>
      <c r="G6" s="23"/>
      <c r="H6" s="23"/>
      <c r="I6" s="23"/>
      <c r="J6" s="24">
        <v>8006</v>
      </c>
      <c r="K6" s="27" t="s">
        <v>13</v>
      </c>
      <c r="L6" s="100">
        <v>1</v>
      </c>
      <c r="M6" s="164">
        <v>5357728.875</v>
      </c>
      <c r="N6" s="164">
        <v>4190055.85</v>
      </c>
      <c r="O6" s="175">
        <v>3551160.4249999998</v>
      </c>
      <c r="P6" s="164">
        <v>4576885.05</v>
      </c>
      <c r="Q6" s="164">
        <v>4580328.7750000004</v>
      </c>
      <c r="R6" s="164">
        <v>4535758.0750000002</v>
      </c>
      <c r="S6" s="164">
        <v>4222331.125</v>
      </c>
      <c r="T6" s="164">
        <v>6467250.4249999998</v>
      </c>
      <c r="U6" s="164">
        <v>4096292.2</v>
      </c>
      <c r="V6" s="164">
        <v>1255119.875</v>
      </c>
      <c r="W6" s="164">
        <v>2159892.0750000002</v>
      </c>
      <c r="X6" s="164">
        <v>268457.65000000002</v>
      </c>
      <c r="Y6" s="164">
        <v>0</v>
      </c>
      <c r="Z6" s="164">
        <v>0</v>
      </c>
      <c r="AA6" s="176">
        <v>95</v>
      </c>
      <c r="AB6" s="119">
        <f t="shared" si="0"/>
        <v>-1</v>
      </c>
      <c r="AC6" s="114"/>
      <c r="AD6" s="164">
        <v>5690.9570000000003</v>
      </c>
      <c r="AE6" s="164">
        <v>4516.0129999999999</v>
      </c>
      <c r="AF6" s="165">
        <v>3949.636</v>
      </c>
      <c r="AG6" s="164">
        <v>5001.3360000000002</v>
      </c>
      <c r="AH6" s="164">
        <v>4270.9639999999999</v>
      </c>
      <c r="AI6" s="164">
        <v>3037.1669999999999</v>
      </c>
      <c r="AJ6" s="164">
        <v>2741.4690000000001</v>
      </c>
      <c r="AK6" s="164">
        <v>4335.0020000000004</v>
      </c>
      <c r="AL6" s="164">
        <v>3108.7820000000002</v>
      </c>
      <c r="AM6" s="164">
        <v>886.89499999999998</v>
      </c>
      <c r="AN6" s="164">
        <v>1533.2449999999999</v>
      </c>
      <c r="AO6" s="164">
        <v>176.46600000000001</v>
      </c>
      <c r="AP6" s="164">
        <v>0</v>
      </c>
      <c r="AQ6" s="164">
        <v>0</v>
      </c>
      <c r="AR6" s="119">
        <f t="shared" si="1"/>
        <v>-1</v>
      </c>
      <c r="AS6" s="53"/>
      <c r="AT6" s="79">
        <f t="shared" si="2"/>
        <v>2.1243915594739757</v>
      </c>
      <c r="AU6" s="80">
        <f t="shared" si="3"/>
        <v>2.1555860645628386</v>
      </c>
      <c r="AV6" s="152">
        <f t="shared" si="4"/>
        <v>2.2244199232424147</v>
      </c>
      <c r="AW6" s="80">
        <f t="shared" si="5"/>
        <v>2.185475905714521</v>
      </c>
      <c r="AX6" s="80">
        <f t="shared" si="6"/>
        <v>1.8649159087930318</v>
      </c>
      <c r="AY6" s="80">
        <f t="shared" si="7"/>
        <v>1.3392103149152195</v>
      </c>
      <c r="AZ6" s="80">
        <f t="shared" si="8"/>
        <v>1.2985570855720132</v>
      </c>
      <c r="BA6" s="80">
        <f t="shared" si="9"/>
        <v>1.3406012494096362</v>
      </c>
      <c r="BB6" s="80">
        <f t="shared" si="10"/>
        <v>1.5178516806003244</v>
      </c>
      <c r="BC6" s="80">
        <f t="shared" si="11"/>
        <v>1.4132434959648774</v>
      </c>
      <c r="BD6" s="80">
        <f t="shared" si="12"/>
        <v>1.4197422341113963</v>
      </c>
      <c r="BE6" s="80">
        <f t="shared" si="13"/>
        <v>1.3146654602690591</v>
      </c>
      <c r="BF6" s="80">
        <f t="shared" si="14"/>
        <v>0</v>
      </c>
      <c r="BG6" s="80">
        <f t="shared" si="14"/>
        <v>0</v>
      </c>
      <c r="BH6" s="61">
        <f t="shared" si="15"/>
        <v>-1</v>
      </c>
      <c r="BI6" s="91"/>
      <c r="BJ6" s="52" t="s">
        <v>312</v>
      </c>
    </row>
    <row r="7" spans="1:62">
      <c r="A7" s="2">
        <v>14</v>
      </c>
      <c r="B7" s="4" t="s">
        <v>24</v>
      </c>
      <c r="C7" s="5">
        <v>13</v>
      </c>
      <c r="D7" s="5">
        <v>69</v>
      </c>
      <c r="E7" s="5">
        <v>32.910000000003492</v>
      </c>
      <c r="F7" s="3">
        <v>703</v>
      </c>
      <c r="G7" s="4">
        <v>3</v>
      </c>
      <c r="H7" s="4" t="s">
        <v>23</v>
      </c>
      <c r="I7" s="4" t="s">
        <v>11</v>
      </c>
      <c r="J7" s="5">
        <v>3149</v>
      </c>
      <c r="K7" s="8" t="s">
        <v>25</v>
      </c>
      <c r="L7" s="101" t="s">
        <v>374</v>
      </c>
      <c r="M7" s="166">
        <v>46241166.924999997</v>
      </c>
      <c r="N7" s="166">
        <v>45420245.299999997</v>
      </c>
      <c r="O7" s="177">
        <v>49331775.75</v>
      </c>
      <c r="P7" s="166">
        <v>42723635.549999997</v>
      </c>
      <c r="Q7" s="166">
        <v>46546493.024999999</v>
      </c>
      <c r="R7" s="166">
        <v>56039763.924999997</v>
      </c>
      <c r="S7" s="166">
        <v>47907871.024999999</v>
      </c>
      <c r="T7" s="166">
        <v>47135194.100000001</v>
      </c>
      <c r="U7" s="166">
        <v>52100569.5</v>
      </c>
      <c r="V7" s="166">
        <v>46280501.375</v>
      </c>
      <c r="W7" s="166">
        <v>55689637.875</v>
      </c>
      <c r="X7" s="166">
        <v>29065115.600000001</v>
      </c>
      <c r="Y7" s="166">
        <v>15998735.199999999</v>
      </c>
      <c r="Z7" s="166">
        <v>9551995.125</v>
      </c>
      <c r="AA7" s="178">
        <v>72.5</v>
      </c>
      <c r="AB7" s="120">
        <f t="shared" si="0"/>
        <v>-0.80637236386123801</v>
      </c>
      <c r="AC7" s="115"/>
      <c r="AD7" s="166">
        <v>35098.120999999999</v>
      </c>
      <c r="AE7" s="166">
        <v>36826.995000000003</v>
      </c>
      <c r="AF7" s="167">
        <v>37777.947</v>
      </c>
      <c r="AG7" s="166">
        <v>34062.815999999999</v>
      </c>
      <c r="AH7" s="166">
        <v>38493.737000000001</v>
      </c>
      <c r="AI7" s="166">
        <v>48000.222000000002</v>
      </c>
      <c r="AJ7" s="166">
        <v>43876.451000000001</v>
      </c>
      <c r="AK7" s="166">
        <v>39888.186000000002</v>
      </c>
      <c r="AL7" s="166">
        <v>47130.338000000003</v>
      </c>
      <c r="AM7" s="166">
        <v>8144.3339999999998</v>
      </c>
      <c r="AN7" s="166">
        <v>1384.857</v>
      </c>
      <c r="AO7" s="166">
        <v>680.31</v>
      </c>
      <c r="AP7" s="166">
        <v>588.61500000000001</v>
      </c>
      <c r="AQ7" s="166">
        <v>199.161</v>
      </c>
      <c r="AR7" s="120">
        <f t="shared" si="1"/>
        <v>-0.99472811479141521</v>
      </c>
      <c r="AS7" s="55"/>
      <c r="AT7" s="81">
        <f t="shared" si="2"/>
        <v>1.5180465085116361</v>
      </c>
      <c r="AU7" s="82">
        <f t="shared" si="3"/>
        <v>1.6216114535163024</v>
      </c>
      <c r="AV7" s="153">
        <f t="shared" si="4"/>
        <v>1.5315867481214682</v>
      </c>
      <c r="AW7" s="82">
        <f t="shared" si="5"/>
        <v>1.5945654231665687</v>
      </c>
      <c r="AX7" s="82">
        <f t="shared" si="6"/>
        <v>1.6539908593897767</v>
      </c>
      <c r="AY7" s="82">
        <f t="shared" si="7"/>
        <v>1.7130772379498387</v>
      </c>
      <c r="AZ7" s="82">
        <f t="shared" si="8"/>
        <v>1.8317011405956127</v>
      </c>
      <c r="BA7" s="82">
        <f t="shared" si="9"/>
        <v>1.6925011877695864</v>
      </c>
      <c r="BB7" s="82">
        <f t="shared" si="10"/>
        <v>1.8092062506149764</v>
      </c>
      <c r="BC7" s="82">
        <f t="shared" si="11"/>
        <v>0.35195530549716308</v>
      </c>
      <c r="BD7" s="82">
        <f t="shared" si="12"/>
        <v>4.9734817924599405E-2</v>
      </c>
      <c r="BE7" s="82">
        <f t="shared" si="13"/>
        <v>4.6812819144610593E-2</v>
      </c>
      <c r="BF7" s="82">
        <f t="shared" si="14"/>
        <v>7.3582691711779821E-2</v>
      </c>
      <c r="BG7" s="82">
        <f t="shared" si="14"/>
        <v>4.1700398166817532E-2</v>
      </c>
      <c r="BH7" s="62">
        <f t="shared" si="15"/>
        <v>-0.9727730745790506</v>
      </c>
      <c r="BI7" s="90" t="s">
        <v>347</v>
      </c>
      <c r="BJ7" s="182" t="s">
        <v>494</v>
      </c>
    </row>
    <row r="8" spans="1:62">
      <c r="A8" s="2">
        <v>15</v>
      </c>
      <c r="B8" s="13"/>
      <c r="C8" s="14"/>
      <c r="D8" s="14">
        <v>49</v>
      </c>
      <c r="E8" s="14">
        <v>36.340000000003783</v>
      </c>
      <c r="F8" s="12"/>
      <c r="G8" s="13"/>
      <c r="H8" s="13"/>
      <c r="I8" s="13"/>
      <c r="J8" s="14">
        <v>3407</v>
      </c>
      <c r="K8" s="17" t="s">
        <v>27</v>
      </c>
      <c r="L8" s="99" t="s">
        <v>373</v>
      </c>
      <c r="M8" s="161">
        <v>66041644.924999997</v>
      </c>
      <c r="N8" s="161">
        <v>53769562.450000003</v>
      </c>
      <c r="O8" s="173">
        <v>56141183.774999999</v>
      </c>
      <c r="P8" s="161">
        <v>63231404.299999997</v>
      </c>
      <c r="Q8" s="161">
        <v>52604827.950000003</v>
      </c>
      <c r="R8" s="161">
        <v>59201658.725000001</v>
      </c>
      <c r="S8" s="161">
        <v>66135898.924999997</v>
      </c>
      <c r="T8" s="161">
        <v>56480416.774999999</v>
      </c>
      <c r="U8" s="161">
        <v>57357980.049999997</v>
      </c>
      <c r="V8" s="161">
        <v>62026558.625</v>
      </c>
      <c r="W8" s="161">
        <v>58924185.524999999</v>
      </c>
      <c r="X8" s="161">
        <v>45407469.649999999</v>
      </c>
      <c r="Y8" s="161">
        <v>26310918.600000001</v>
      </c>
      <c r="Z8" s="161">
        <v>35974930.25</v>
      </c>
      <c r="AA8" s="174">
        <v>76.166666666666671</v>
      </c>
      <c r="AB8" s="118">
        <f t="shared" si="0"/>
        <v>-0.35920606173573688</v>
      </c>
      <c r="AC8" s="113"/>
      <c r="AD8" s="161">
        <v>49838.574000000001</v>
      </c>
      <c r="AE8" s="161">
        <v>41334.902000000002</v>
      </c>
      <c r="AF8" s="163">
        <v>41013.675000000003</v>
      </c>
      <c r="AG8" s="161">
        <v>49452.856</v>
      </c>
      <c r="AH8" s="161">
        <v>42370.322</v>
      </c>
      <c r="AI8" s="161">
        <v>50305.464999999997</v>
      </c>
      <c r="AJ8" s="161">
        <v>61789.728000000003</v>
      </c>
      <c r="AK8" s="161">
        <v>49239.99</v>
      </c>
      <c r="AL8" s="161">
        <v>44853.85</v>
      </c>
      <c r="AM8" s="161">
        <v>2444.2310000000002</v>
      </c>
      <c r="AN8" s="161">
        <v>3543.451</v>
      </c>
      <c r="AO8" s="161">
        <v>2038.6690000000001</v>
      </c>
      <c r="AP8" s="161">
        <v>724.59500000000003</v>
      </c>
      <c r="AQ8" s="161">
        <v>833.36300000000006</v>
      </c>
      <c r="AR8" s="118">
        <f t="shared" si="1"/>
        <v>-0.97968085035052344</v>
      </c>
      <c r="AS8" s="53"/>
      <c r="AT8" s="79">
        <f t="shared" si="2"/>
        <v>1.5093074697518221</v>
      </c>
      <c r="AU8" s="80">
        <f t="shared" si="3"/>
        <v>1.5374832941382806</v>
      </c>
      <c r="AV8" s="152">
        <f t="shared" si="4"/>
        <v>1.4610904951478287</v>
      </c>
      <c r="AW8" s="80">
        <f t="shared" si="5"/>
        <v>1.5641865477278354</v>
      </c>
      <c r="AX8" s="80">
        <f t="shared" si="6"/>
        <v>1.6108910018780889</v>
      </c>
      <c r="AY8" s="80">
        <f t="shared" si="7"/>
        <v>1.699461335489802</v>
      </c>
      <c r="AZ8" s="80">
        <f t="shared" si="8"/>
        <v>1.8685684780688117</v>
      </c>
      <c r="BA8" s="80">
        <f t="shared" si="9"/>
        <v>1.7436128418158261</v>
      </c>
      <c r="BB8" s="80">
        <f t="shared" si="10"/>
        <v>1.5639968478980635</v>
      </c>
      <c r="BC8" s="80">
        <f t="shared" si="11"/>
        <v>7.8812400822600048E-2</v>
      </c>
      <c r="BD8" s="80">
        <f t="shared" si="12"/>
        <v>0.1202715308978384</v>
      </c>
      <c r="BE8" s="80">
        <f t="shared" si="13"/>
        <v>8.9794433194098938E-2</v>
      </c>
      <c r="BF8" s="80">
        <f t="shared" si="14"/>
        <v>5.5079414825144113E-2</v>
      </c>
      <c r="BG8" s="80">
        <f t="shared" si="14"/>
        <v>4.6330207964753456E-2</v>
      </c>
      <c r="BH8" s="61">
        <f t="shared" si="15"/>
        <v>-0.96829066500766892</v>
      </c>
      <c r="BI8" s="90" t="s">
        <v>348</v>
      </c>
      <c r="BJ8" s="182" t="s">
        <v>496</v>
      </c>
    </row>
    <row r="9" spans="1:62">
      <c r="A9" s="2">
        <v>16</v>
      </c>
      <c r="B9" s="13"/>
      <c r="C9" s="14"/>
      <c r="D9" s="14">
        <v>52</v>
      </c>
      <c r="E9" s="14">
        <v>38.049999999995634</v>
      </c>
      <c r="F9" s="12"/>
      <c r="G9" s="13"/>
      <c r="H9" s="13"/>
      <c r="I9" s="13"/>
      <c r="J9" s="14">
        <v>3803</v>
      </c>
      <c r="K9" s="17" t="s">
        <v>26</v>
      </c>
      <c r="L9" s="99" t="s">
        <v>372</v>
      </c>
      <c r="M9" s="161">
        <v>56028845.924999997</v>
      </c>
      <c r="N9" s="161">
        <v>53619887.225000001</v>
      </c>
      <c r="O9" s="173">
        <v>58897159.049999997</v>
      </c>
      <c r="P9" s="161">
        <v>59294767.450000003</v>
      </c>
      <c r="Q9" s="161">
        <v>62211837.799999997</v>
      </c>
      <c r="R9" s="161">
        <v>55427705.950000003</v>
      </c>
      <c r="S9" s="161">
        <v>59843823.950000003</v>
      </c>
      <c r="T9" s="161">
        <v>72923519.125</v>
      </c>
      <c r="U9" s="161">
        <v>62193449.049999997</v>
      </c>
      <c r="V9" s="161">
        <v>55443349.149999999</v>
      </c>
      <c r="W9" s="161">
        <v>66719638.125</v>
      </c>
      <c r="X9" s="161">
        <v>44821034</v>
      </c>
      <c r="Y9" s="161">
        <v>32055069.675000001</v>
      </c>
      <c r="Z9" s="161">
        <v>52510658.924999997</v>
      </c>
      <c r="AA9" s="174">
        <v>77.5</v>
      </c>
      <c r="AB9" s="118">
        <f t="shared" si="0"/>
        <v>-0.1084347739010342</v>
      </c>
      <c r="AC9" s="113"/>
      <c r="AD9" s="161">
        <v>41479.264999999999</v>
      </c>
      <c r="AE9" s="161">
        <v>41828.173999999999</v>
      </c>
      <c r="AF9" s="163">
        <v>43695.858</v>
      </c>
      <c r="AG9" s="161">
        <v>46724.207999999999</v>
      </c>
      <c r="AH9" s="161">
        <v>50603.000999999997</v>
      </c>
      <c r="AI9" s="161">
        <v>48713.483999999997</v>
      </c>
      <c r="AJ9" s="161">
        <v>56594.000999999997</v>
      </c>
      <c r="AK9" s="161">
        <v>64745.508999999998</v>
      </c>
      <c r="AL9" s="161">
        <v>15416.06</v>
      </c>
      <c r="AM9" s="161">
        <v>2902.02</v>
      </c>
      <c r="AN9" s="161">
        <v>1662.6469999999999</v>
      </c>
      <c r="AO9" s="161">
        <v>1026.9059999999999</v>
      </c>
      <c r="AP9" s="161">
        <v>996.94200000000001</v>
      </c>
      <c r="AQ9" s="161">
        <v>1825.3979999999999</v>
      </c>
      <c r="AR9" s="118">
        <f t="shared" si="1"/>
        <v>-0.95822491916739561</v>
      </c>
      <c r="AS9" s="53"/>
      <c r="AT9" s="79">
        <f t="shared" si="2"/>
        <v>1.4806396353594</v>
      </c>
      <c r="AU9" s="80">
        <f t="shared" si="3"/>
        <v>1.5601738893810215</v>
      </c>
      <c r="AV9" s="152">
        <f t="shared" si="4"/>
        <v>1.4838018914598226</v>
      </c>
      <c r="AW9" s="80">
        <f t="shared" si="5"/>
        <v>1.5759976810567624</v>
      </c>
      <c r="AX9" s="80">
        <f t="shared" si="6"/>
        <v>1.6267965322831213</v>
      </c>
      <c r="AY9" s="80">
        <f t="shared" si="7"/>
        <v>1.7577304766660651</v>
      </c>
      <c r="AZ9" s="80">
        <f t="shared" si="8"/>
        <v>1.8913898632976645</v>
      </c>
      <c r="BA9" s="80">
        <f t="shared" si="9"/>
        <v>1.7757099431534051</v>
      </c>
      <c r="BB9" s="80">
        <f t="shared" si="10"/>
        <v>0.49574545986688612</v>
      </c>
      <c r="BC9" s="80">
        <f t="shared" si="11"/>
        <v>0.10468415218383322</v>
      </c>
      <c r="BD9" s="80">
        <f t="shared" si="12"/>
        <v>4.9839808689759735E-2</v>
      </c>
      <c r="BE9" s="80">
        <f t="shared" si="13"/>
        <v>4.5822503782487478E-2</v>
      </c>
      <c r="BF9" s="80">
        <f t="shared" si="14"/>
        <v>6.2201830169629789E-2</v>
      </c>
      <c r="BG9" s="80">
        <f t="shared" si="14"/>
        <v>6.9524855995701074E-2</v>
      </c>
      <c r="BH9" s="61">
        <f t="shared" si="15"/>
        <v>-0.95314411149098899</v>
      </c>
      <c r="BI9" s="90" t="s">
        <v>348</v>
      </c>
      <c r="BJ9" s="182" t="s">
        <v>497</v>
      </c>
    </row>
    <row r="10" spans="1:62">
      <c r="A10" s="2">
        <v>17</v>
      </c>
      <c r="B10" s="13"/>
      <c r="C10" s="14"/>
      <c r="D10" s="14">
        <v>76</v>
      </c>
      <c r="E10" s="14">
        <v>34.139999999999418</v>
      </c>
      <c r="F10" s="12"/>
      <c r="G10" s="13"/>
      <c r="H10" s="13"/>
      <c r="I10" s="13"/>
      <c r="J10" s="14">
        <v>3943</v>
      </c>
      <c r="K10" s="17" t="s">
        <v>22</v>
      </c>
      <c r="L10" s="99" t="s">
        <v>371</v>
      </c>
      <c r="M10" s="161">
        <v>38515933.549999997</v>
      </c>
      <c r="N10" s="161">
        <v>42256266.850000001</v>
      </c>
      <c r="O10" s="173">
        <v>50163578.475000001</v>
      </c>
      <c r="P10" s="161">
        <v>42878960.125</v>
      </c>
      <c r="Q10" s="161">
        <v>43260104.100000001</v>
      </c>
      <c r="R10" s="161">
        <v>45277146.450000003</v>
      </c>
      <c r="S10" s="161">
        <v>47907747.075000003</v>
      </c>
      <c r="T10" s="161">
        <v>50008871</v>
      </c>
      <c r="U10" s="161">
        <v>44379294.100000001</v>
      </c>
      <c r="V10" s="161">
        <v>50324339.950000003</v>
      </c>
      <c r="W10" s="161">
        <v>42816034.225000001</v>
      </c>
      <c r="X10" s="161">
        <v>41088248.024999999</v>
      </c>
      <c r="Y10" s="161">
        <v>28291470.199999999</v>
      </c>
      <c r="Z10" s="161">
        <v>31090079.824999999</v>
      </c>
      <c r="AA10" s="174">
        <v>80</v>
      </c>
      <c r="AB10" s="118">
        <f t="shared" si="0"/>
        <v>-0.38022603709393765</v>
      </c>
      <c r="AC10" s="113"/>
      <c r="AD10" s="161">
        <v>28957.522000000001</v>
      </c>
      <c r="AE10" s="161">
        <v>34091.356</v>
      </c>
      <c r="AF10" s="163">
        <v>38185.510999999999</v>
      </c>
      <c r="AG10" s="161">
        <v>34643.870999999999</v>
      </c>
      <c r="AH10" s="161">
        <v>34447.156000000003</v>
      </c>
      <c r="AI10" s="161">
        <v>39451.116000000002</v>
      </c>
      <c r="AJ10" s="161">
        <v>44181.398000000001</v>
      </c>
      <c r="AK10" s="161">
        <v>42967.150999999998</v>
      </c>
      <c r="AL10" s="161">
        <v>40748.766000000003</v>
      </c>
      <c r="AM10" s="161">
        <v>41320.491000000002</v>
      </c>
      <c r="AN10" s="161">
        <v>1026.856</v>
      </c>
      <c r="AO10" s="161">
        <v>2142.6080000000002</v>
      </c>
      <c r="AP10" s="161">
        <v>808.39599999999996</v>
      </c>
      <c r="AQ10" s="161">
        <v>652.92899999999997</v>
      </c>
      <c r="AR10" s="118">
        <f t="shared" si="1"/>
        <v>-0.98290113231691478</v>
      </c>
      <c r="AS10" s="53"/>
      <c r="AT10" s="79">
        <f t="shared" si="2"/>
        <v>1.5036645528743779</v>
      </c>
      <c r="AU10" s="80">
        <f t="shared" si="3"/>
        <v>1.6135526652657912</v>
      </c>
      <c r="AV10" s="152">
        <f t="shared" si="4"/>
        <v>1.5224396728008747</v>
      </c>
      <c r="AW10" s="80">
        <f t="shared" si="5"/>
        <v>1.6158913788490574</v>
      </c>
      <c r="AX10" s="80">
        <f t="shared" si="6"/>
        <v>1.5925600142048664</v>
      </c>
      <c r="AY10" s="80">
        <f t="shared" si="7"/>
        <v>1.7426502813540272</v>
      </c>
      <c r="AZ10" s="80">
        <f t="shared" si="8"/>
        <v>1.844436472073447</v>
      </c>
      <c r="BA10" s="80">
        <f t="shared" si="9"/>
        <v>1.7183811648137388</v>
      </c>
      <c r="BB10" s="80">
        <f t="shared" si="10"/>
        <v>1.836386397141905</v>
      </c>
      <c r="BC10" s="80">
        <f t="shared" si="11"/>
        <v>1.6421672312465172</v>
      </c>
      <c r="BD10" s="80">
        <f t="shared" si="12"/>
        <v>4.7965955679306026E-2</v>
      </c>
      <c r="BE10" s="80">
        <f t="shared" si="13"/>
        <v>0.10429298414945012</v>
      </c>
      <c r="BF10" s="80">
        <f t="shared" si="14"/>
        <v>5.7147684039410583E-2</v>
      </c>
      <c r="BG10" s="80">
        <f t="shared" si="14"/>
        <v>4.2002401002198132E-2</v>
      </c>
      <c r="BH10" s="61">
        <f t="shared" si="15"/>
        <v>-0.97241112291502152</v>
      </c>
      <c r="BI10" s="90" t="s">
        <v>346</v>
      </c>
      <c r="BJ10" s="182" t="s">
        <v>495</v>
      </c>
    </row>
    <row r="11" spans="1:62" ht="13.5" thickBot="1">
      <c r="A11" s="2">
        <v>18</v>
      </c>
      <c r="B11" s="23"/>
      <c r="C11" s="24"/>
      <c r="D11" s="24">
        <v>67</v>
      </c>
      <c r="E11" s="24">
        <v>42.059999999997672</v>
      </c>
      <c r="F11" s="22">
        <v>709</v>
      </c>
      <c r="G11" s="23">
        <v>4</v>
      </c>
      <c r="H11" s="23" t="s">
        <v>29</v>
      </c>
      <c r="I11" s="23" t="s">
        <v>11</v>
      </c>
      <c r="J11" s="24">
        <v>3938</v>
      </c>
      <c r="K11" s="27" t="s">
        <v>28</v>
      </c>
      <c r="L11" s="100" t="s">
        <v>375</v>
      </c>
      <c r="M11" s="164">
        <v>57725304.849999994</v>
      </c>
      <c r="N11" s="164">
        <v>49316020.674999997</v>
      </c>
      <c r="O11" s="175">
        <v>56327504.599999994</v>
      </c>
      <c r="P11" s="164">
        <v>47037003.924999997</v>
      </c>
      <c r="Q11" s="164">
        <v>46550709.274999999</v>
      </c>
      <c r="R11" s="164">
        <v>59256464.875</v>
      </c>
      <c r="S11" s="164">
        <v>61387926.25</v>
      </c>
      <c r="T11" s="164">
        <v>60776237.649999999</v>
      </c>
      <c r="U11" s="164">
        <v>62763788.299999997</v>
      </c>
      <c r="V11" s="164">
        <v>41847108.974999994</v>
      </c>
      <c r="W11" s="164">
        <v>42531331.375</v>
      </c>
      <c r="X11" s="164">
        <v>37071962.375</v>
      </c>
      <c r="Y11" s="164">
        <v>10476452.35</v>
      </c>
      <c r="Z11" s="164">
        <v>17812266.375</v>
      </c>
      <c r="AA11" s="176">
        <v>79.75</v>
      </c>
      <c r="AB11" s="119">
        <f t="shared" si="0"/>
        <v>-0.68377320278093767</v>
      </c>
      <c r="AC11" s="114"/>
      <c r="AD11" s="164">
        <v>46363.952999999994</v>
      </c>
      <c r="AE11" s="164">
        <v>40332.376000000004</v>
      </c>
      <c r="AF11" s="165">
        <v>47745.517</v>
      </c>
      <c r="AG11" s="164">
        <v>43953.758999999998</v>
      </c>
      <c r="AH11" s="164">
        <v>43362.319000000003</v>
      </c>
      <c r="AI11" s="164">
        <v>57779.447</v>
      </c>
      <c r="AJ11" s="164">
        <v>60971.446000000004</v>
      </c>
      <c r="AK11" s="164">
        <v>61250.750999999997</v>
      </c>
      <c r="AL11" s="164">
        <v>59651.076999999997</v>
      </c>
      <c r="AM11" s="164">
        <v>39595.633000000002</v>
      </c>
      <c r="AN11" s="164">
        <v>38146.070999999996</v>
      </c>
      <c r="AO11" s="164">
        <v>36067.595000000001</v>
      </c>
      <c r="AP11" s="164">
        <v>9649.853000000001</v>
      </c>
      <c r="AQ11" s="164">
        <v>16196.278</v>
      </c>
      <c r="AR11" s="119">
        <f t="shared" si="1"/>
        <v>-0.66077908424365794</v>
      </c>
      <c r="AS11" s="54"/>
      <c r="AT11" s="83">
        <f t="shared" si="2"/>
        <v>1.6063649423931972</v>
      </c>
      <c r="AU11" s="84">
        <f t="shared" si="3"/>
        <v>1.6356703338169329</v>
      </c>
      <c r="AV11" s="154">
        <f t="shared" si="4"/>
        <v>1.6952825210012945</v>
      </c>
      <c r="AW11" s="84">
        <f t="shared" si="5"/>
        <v>1.8689013046019598</v>
      </c>
      <c r="AX11" s="84">
        <f t="shared" si="6"/>
        <v>1.863014320311879</v>
      </c>
      <c r="AY11" s="84">
        <f t="shared" si="7"/>
        <v>1.9501482959499614</v>
      </c>
      <c r="AZ11" s="84">
        <f t="shared" si="8"/>
        <v>1.9864311998973903</v>
      </c>
      <c r="BA11" s="84">
        <f t="shared" si="9"/>
        <v>2.015615094594458</v>
      </c>
      <c r="BB11" s="84">
        <f t="shared" si="10"/>
        <v>1.9008118730780947</v>
      </c>
      <c r="BC11" s="84">
        <f t="shared" si="11"/>
        <v>1.8923951484273356</v>
      </c>
      <c r="BD11" s="84">
        <f t="shared" si="12"/>
        <v>1.7937868280522409</v>
      </c>
      <c r="BE11" s="84">
        <f t="shared" si="13"/>
        <v>1.9458152571023697</v>
      </c>
      <c r="BF11" s="84">
        <f t="shared" si="14"/>
        <v>1.8421986141138706</v>
      </c>
      <c r="BG11" s="84">
        <f t="shared" si="14"/>
        <v>1.818553311411502</v>
      </c>
      <c r="BH11" s="63">
        <f t="shared" si="15"/>
        <v>7.271401013289476E-2</v>
      </c>
      <c r="BI11" s="90"/>
      <c r="BJ11" s="181" t="s">
        <v>401</v>
      </c>
    </row>
    <row r="12" spans="1:62" ht="13.5" thickBot="1">
      <c r="A12" s="2">
        <v>19</v>
      </c>
      <c r="B12" s="32" t="s">
        <v>32</v>
      </c>
      <c r="C12" s="33">
        <v>17</v>
      </c>
      <c r="D12" s="34"/>
      <c r="E12" s="33">
        <v>37.389999999999418</v>
      </c>
      <c r="F12" s="31">
        <v>861</v>
      </c>
      <c r="G12" s="32">
        <v>5</v>
      </c>
      <c r="H12" s="32" t="s">
        <v>31</v>
      </c>
      <c r="I12" s="32" t="s">
        <v>11</v>
      </c>
      <c r="J12" s="33">
        <v>2832</v>
      </c>
      <c r="K12" s="35" t="s">
        <v>30</v>
      </c>
      <c r="L12" s="102" t="s">
        <v>377</v>
      </c>
      <c r="M12" s="168">
        <v>47415211.049999997</v>
      </c>
      <c r="N12" s="168">
        <v>39442384.450000003</v>
      </c>
      <c r="O12" s="179">
        <v>56114767.349999994</v>
      </c>
      <c r="P12" s="168">
        <v>58097007.325000003</v>
      </c>
      <c r="Q12" s="168">
        <v>66303881.899999999</v>
      </c>
      <c r="R12" s="168">
        <v>51488875.375</v>
      </c>
      <c r="S12" s="168">
        <v>66702131.575000003</v>
      </c>
      <c r="T12" s="168">
        <v>64290465.974999994</v>
      </c>
      <c r="U12" s="168">
        <v>65312169.034000002</v>
      </c>
      <c r="V12" s="168">
        <v>47566048.495000005</v>
      </c>
      <c r="W12" s="168">
        <v>57019175.453000002</v>
      </c>
      <c r="X12" s="168">
        <v>57500363.252000004</v>
      </c>
      <c r="Y12" s="168">
        <v>54159484.310000002</v>
      </c>
      <c r="Z12" s="168">
        <v>50679190.634999998</v>
      </c>
      <c r="AA12" s="180">
        <v>59.4</v>
      </c>
      <c r="AB12" s="121">
        <f t="shared" si="0"/>
        <v>-9.6865352414225003E-2</v>
      </c>
      <c r="AC12" s="116"/>
      <c r="AD12" s="168">
        <v>39089.071000000004</v>
      </c>
      <c r="AE12" s="168">
        <v>37686.773000000001</v>
      </c>
      <c r="AF12" s="169">
        <v>42331.063999999998</v>
      </c>
      <c r="AG12" s="168">
        <v>44322.963000000003</v>
      </c>
      <c r="AH12" s="168">
        <v>46364.550999999999</v>
      </c>
      <c r="AI12" s="168">
        <v>40949.347999999998</v>
      </c>
      <c r="AJ12" s="168">
        <v>22006.748</v>
      </c>
      <c r="AK12" s="168">
        <v>24250.063999999998</v>
      </c>
      <c r="AL12" s="168">
        <v>13256.557000000001</v>
      </c>
      <c r="AM12" s="168">
        <v>13398.074000000001</v>
      </c>
      <c r="AN12" s="168">
        <v>210.81799999999998</v>
      </c>
      <c r="AO12" s="168">
        <v>82.525999999999996</v>
      </c>
      <c r="AP12" s="168">
        <v>103.29600000000001</v>
      </c>
      <c r="AQ12" s="168">
        <v>108.654</v>
      </c>
      <c r="AR12" s="121">
        <f t="shared" si="1"/>
        <v>-0.99743323248383264</v>
      </c>
      <c r="AS12" s="53"/>
      <c r="AT12" s="79">
        <f t="shared" si="2"/>
        <v>1.6487987772016888</v>
      </c>
      <c r="AU12" s="80">
        <f t="shared" si="3"/>
        <v>1.9109784322382668</v>
      </c>
      <c r="AV12" s="152">
        <f t="shared" si="4"/>
        <v>1.5087316939575623</v>
      </c>
      <c r="AW12" s="80">
        <f t="shared" si="5"/>
        <v>1.5258260292842027</v>
      </c>
      <c r="AX12" s="80">
        <f t="shared" si="6"/>
        <v>1.3985471037707069</v>
      </c>
      <c r="AY12" s="80">
        <f t="shared" si="7"/>
        <v>1.5906095327101519</v>
      </c>
      <c r="AZ12" s="80">
        <f t="shared" si="8"/>
        <v>0.65985141645002965</v>
      </c>
      <c r="BA12" s="80">
        <f t="shared" si="9"/>
        <v>0.75439067464310761</v>
      </c>
      <c r="BB12" s="80">
        <f t="shared" si="10"/>
        <v>0.40594447240295889</v>
      </c>
      <c r="BC12" s="80">
        <f t="shared" si="11"/>
        <v>0.5633461018486059</v>
      </c>
      <c r="BD12" s="80">
        <f t="shared" si="12"/>
        <v>7.3946351670333742E-3</v>
      </c>
      <c r="BE12" s="80">
        <f t="shared" si="13"/>
        <v>2.8704514313526372E-3</v>
      </c>
      <c r="BF12" s="80">
        <f t="shared" si="14"/>
        <v>3.8145119480366778E-3</v>
      </c>
      <c r="BG12" s="80">
        <f t="shared" si="14"/>
        <v>4.2879137823073881E-3</v>
      </c>
      <c r="BH12" s="61">
        <f t="shared" si="15"/>
        <v>-0.99715793484058146</v>
      </c>
      <c r="BI12" s="97" t="s">
        <v>347</v>
      </c>
      <c r="BJ12" s="181" t="s">
        <v>507</v>
      </c>
    </row>
    <row r="13" spans="1:62">
      <c r="A13" s="2">
        <v>20</v>
      </c>
      <c r="B13" s="4" t="s">
        <v>35</v>
      </c>
      <c r="C13" s="5">
        <v>18</v>
      </c>
      <c r="D13" s="6"/>
      <c r="E13" s="6"/>
      <c r="F13" s="3">
        <v>983</v>
      </c>
      <c r="G13" s="4">
        <v>7</v>
      </c>
      <c r="H13" s="4" t="s">
        <v>34</v>
      </c>
      <c r="I13" s="4" t="s">
        <v>11</v>
      </c>
      <c r="J13" s="5">
        <v>2480</v>
      </c>
      <c r="K13" s="8" t="s">
        <v>33</v>
      </c>
      <c r="L13" s="101" t="s">
        <v>376</v>
      </c>
      <c r="M13" s="166">
        <v>43756015.112999998</v>
      </c>
      <c r="N13" s="166">
        <v>40283815.482999995</v>
      </c>
      <c r="O13" s="177">
        <v>42642027.098999999</v>
      </c>
      <c r="P13" s="166">
        <v>33470707.662</v>
      </c>
      <c r="Q13" s="166">
        <v>41738507.914999999</v>
      </c>
      <c r="R13" s="166">
        <v>42692287.792000003</v>
      </c>
      <c r="S13" s="166">
        <v>43668754.495000005</v>
      </c>
      <c r="T13" s="166">
        <v>36881776.625</v>
      </c>
      <c r="U13" s="166">
        <v>39952877.225000001</v>
      </c>
      <c r="V13" s="166">
        <v>38060178.597999997</v>
      </c>
      <c r="W13" s="166">
        <v>34819216.711999997</v>
      </c>
      <c r="X13" s="166">
        <v>39828419.092</v>
      </c>
      <c r="Y13" s="166">
        <v>30012771.390999999</v>
      </c>
      <c r="Z13" s="166">
        <v>32816166.872000001</v>
      </c>
      <c r="AA13" s="178">
        <v>52</v>
      </c>
      <c r="AB13" s="120">
        <f t="shared" si="0"/>
        <v>-0.23042666813629095</v>
      </c>
      <c r="AC13" s="115"/>
      <c r="AD13" s="166">
        <v>21761.134000000002</v>
      </c>
      <c r="AE13" s="166">
        <v>19078.239000000001</v>
      </c>
      <c r="AF13" s="167">
        <v>20015.919999999998</v>
      </c>
      <c r="AG13" s="166">
        <v>15677.113000000001</v>
      </c>
      <c r="AH13" s="166">
        <v>27395.929</v>
      </c>
      <c r="AI13" s="166">
        <v>36894.300999999999</v>
      </c>
      <c r="AJ13" s="166">
        <v>32930.464999999997</v>
      </c>
      <c r="AK13" s="166">
        <v>31366.105000000003</v>
      </c>
      <c r="AL13" s="166">
        <v>33300.881999999998</v>
      </c>
      <c r="AM13" s="166">
        <v>26741.175000000003</v>
      </c>
      <c r="AN13" s="166">
        <v>30629.559999999998</v>
      </c>
      <c r="AO13" s="166">
        <v>36391.191999999995</v>
      </c>
      <c r="AP13" s="166">
        <v>26393.281999999999</v>
      </c>
      <c r="AQ13" s="166">
        <v>8240.1929999999993</v>
      </c>
      <c r="AR13" s="120">
        <f t="shared" si="1"/>
        <v>-0.58831804883312888</v>
      </c>
      <c r="AS13" s="55"/>
      <c r="AT13" s="81">
        <f t="shared" si="2"/>
        <v>0.994657943315991</v>
      </c>
      <c r="AU13" s="82">
        <f t="shared" si="3"/>
        <v>0.94719126136654697</v>
      </c>
      <c r="AV13" s="153">
        <f t="shared" si="4"/>
        <v>0.93878839078311049</v>
      </c>
      <c r="AW13" s="82">
        <f t="shared" si="5"/>
        <v>0.93676615136515673</v>
      </c>
      <c r="AX13" s="82">
        <f t="shared" si="6"/>
        <v>1.312741176842809</v>
      </c>
      <c r="AY13" s="82">
        <f t="shared" si="7"/>
        <v>1.7283824741251523</v>
      </c>
      <c r="AZ13" s="82">
        <f t="shared" si="8"/>
        <v>1.5081934614723429</v>
      </c>
      <c r="BA13" s="82">
        <f t="shared" si="9"/>
        <v>1.7008998953016139</v>
      </c>
      <c r="BB13" s="82">
        <f t="shared" si="10"/>
        <v>1.667007951014972</v>
      </c>
      <c r="BC13" s="82">
        <f t="shared" si="11"/>
        <v>1.4052049141674396</v>
      </c>
      <c r="BD13" s="82">
        <f t="shared" si="12"/>
        <v>1.7593480205684184</v>
      </c>
      <c r="BE13" s="82">
        <f t="shared" si="13"/>
        <v>1.8273982663454289</v>
      </c>
      <c r="BF13" s="82">
        <f t="shared" si="14"/>
        <v>1.7588033878080727</v>
      </c>
      <c r="BG13" s="82">
        <f t="shared" si="14"/>
        <v>0.50220326049297637</v>
      </c>
      <c r="BH13" s="62">
        <f t="shared" si="15"/>
        <v>-0.46505169277386066</v>
      </c>
      <c r="BI13" s="90"/>
      <c r="BJ13" s="52" t="s">
        <v>325</v>
      </c>
    </row>
    <row r="14" spans="1:62">
      <c r="A14" s="2">
        <v>22</v>
      </c>
      <c r="B14" s="13"/>
      <c r="C14" s="14"/>
      <c r="D14" s="15"/>
      <c r="E14" s="15"/>
      <c r="F14" s="12"/>
      <c r="G14" s="13"/>
      <c r="H14" s="13"/>
      <c r="I14" s="13"/>
      <c r="J14" s="14">
        <v>2594</v>
      </c>
      <c r="K14" s="17" t="s">
        <v>36</v>
      </c>
      <c r="L14" s="99" t="s">
        <v>378</v>
      </c>
      <c r="M14" s="161">
        <v>40903160.410999998</v>
      </c>
      <c r="N14" s="161">
        <v>40920324.487999998</v>
      </c>
      <c r="O14" s="173">
        <v>37719690.598999999</v>
      </c>
      <c r="P14" s="161">
        <v>37871754.483000003</v>
      </c>
      <c r="Q14" s="161">
        <v>38620207.853</v>
      </c>
      <c r="R14" s="161">
        <v>44104137.997999996</v>
      </c>
      <c r="S14" s="161">
        <v>42217464.213</v>
      </c>
      <c r="T14" s="161">
        <v>42060188.521000005</v>
      </c>
      <c r="U14" s="161">
        <v>37942684.794</v>
      </c>
      <c r="V14" s="161">
        <v>38628033.996000007</v>
      </c>
      <c r="W14" s="161">
        <v>40639360.774999999</v>
      </c>
      <c r="X14" s="161">
        <v>36077887.93</v>
      </c>
      <c r="Y14" s="161">
        <v>29780082.515000001</v>
      </c>
      <c r="Z14" s="161">
        <v>27297730.879000001</v>
      </c>
      <c r="AA14" s="174">
        <v>54</v>
      </c>
      <c r="AB14" s="118">
        <f t="shared" si="0"/>
        <v>-0.27630024410317666</v>
      </c>
      <c r="AC14" s="113"/>
      <c r="AD14" s="161">
        <v>20917.067999999999</v>
      </c>
      <c r="AE14" s="161">
        <v>20085.559000000001</v>
      </c>
      <c r="AF14" s="163">
        <v>18181.559999999998</v>
      </c>
      <c r="AG14" s="161">
        <v>17076.517</v>
      </c>
      <c r="AH14" s="161">
        <v>25740.108</v>
      </c>
      <c r="AI14" s="161">
        <v>37764.426999999996</v>
      </c>
      <c r="AJ14" s="161">
        <v>32441.294000000002</v>
      </c>
      <c r="AK14" s="161">
        <v>35518.258000000002</v>
      </c>
      <c r="AL14" s="161">
        <v>31633.383999999998</v>
      </c>
      <c r="AM14" s="161">
        <v>27734.794000000002</v>
      </c>
      <c r="AN14" s="161">
        <v>38302.432999999997</v>
      </c>
      <c r="AO14" s="161">
        <v>37694.542999999998</v>
      </c>
      <c r="AP14" s="161">
        <v>26445.644</v>
      </c>
      <c r="AQ14" s="161">
        <v>11322.39</v>
      </c>
      <c r="AR14" s="118">
        <f t="shared" si="1"/>
        <v>-0.37725970708784062</v>
      </c>
      <c r="AS14" s="53"/>
      <c r="AT14" s="79">
        <f t="shared" si="2"/>
        <v>1.0227604805996759</v>
      </c>
      <c r="AU14" s="80">
        <f t="shared" si="3"/>
        <v>0.9816910912273018</v>
      </c>
      <c r="AV14" s="152">
        <f t="shared" si="4"/>
        <v>0.96403547915008692</v>
      </c>
      <c r="AW14" s="80">
        <f t="shared" si="5"/>
        <v>0.90180754671217378</v>
      </c>
      <c r="AX14" s="80">
        <f t="shared" si="6"/>
        <v>1.3329865078911283</v>
      </c>
      <c r="AY14" s="80">
        <f t="shared" si="7"/>
        <v>1.7125117376384278</v>
      </c>
      <c r="AZ14" s="80">
        <f t="shared" si="8"/>
        <v>1.5368660626476174</v>
      </c>
      <c r="BA14" s="80">
        <f t="shared" si="9"/>
        <v>1.6889252877345655</v>
      </c>
      <c r="BB14" s="80">
        <f t="shared" si="10"/>
        <v>1.6674299234092307</v>
      </c>
      <c r="BC14" s="80">
        <f t="shared" si="11"/>
        <v>1.4359930408506931</v>
      </c>
      <c r="BD14" s="80">
        <f t="shared" si="12"/>
        <v>1.8849919029022917</v>
      </c>
      <c r="BE14" s="80">
        <f t="shared" si="13"/>
        <v>2.08962027229181</v>
      </c>
      <c r="BF14" s="80">
        <f t="shared" si="14"/>
        <v>1.7760625066555495</v>
      </c>
      <c r="BG14" s="80">
        <f t="shared" si="14"/>
        <v>0.8295480712435519</v>
      </c>
      <c r="BH14" s="61">
        <f t="shared" si="15"/>
        <v>-0.13950462489731377</v>
      </c>
      <c r="BI14" s="90"/>
      <c r="BJ14" s="52" t="s">
        <v>325</v>
      </c>
    </row>
    <row r="15" spans="1:62">
      <c r="A15" s="2">
        <v>23</v>
      </c>
      <c r="B15" s="13"/>
      <c r="C15" s="14"/>
      <c r="D15" s="16">
        <v>44</v>
      </c>
      <c r="E15" s="16">
        <v>39.730000000003201</v>
      </c>
      <c r="F15" s="12">
        <v>988</v>
      </c>
      <c r="G15" s="13">
        <v>12</v>
      </c>
      <c r="H15" s="13" t="s">
        <v>38</v>
      </c>
      <c r="I15" s="13" t="s">
        <v>11</v>
      </c>
      <c r="J15" s="14">
        <v>1001</v>
      </c>
      <c r="K15" s="17" t="s">
        <v>39</v>
      </c>
      <c r="L15" s="99" t="s">
        <v>379</v>
      </c>
      <c r="M15" s="161">
        <v>28352012.774999999</v>
      </c>
      <c r="N15" s="161">
        <v>23822309.324999999</v>
      </c>
      <c r="O15" s="173">
        <v>28893582.175000001</v>
      </c>
      <c r="P15" s="161">
        <v>24596961.175000001</v>
      </c>
      <c r="Q15" s="161">
        <v>33423653.475000001</v>
      </c>
      <c r="R15" s="161">
        <v>21248881.699999999</v>
      </c>
      <c r="S15" s="161">
        <v>23816247.899999999</v>
      </c>
      <c r="T15" s="161">
        <v>27264141.409000002</v>
      </c>
      <c r="U15" s="161">
        <v>19526664.614</v>
      </c>
      <c r="V15" s="161">
        <v>16976410.140999999</v>
      </c>
      <c r="W15" s="161">
        <v>27302865.673</v>
      </c>
      <c r="X15" s="161">
        <v>26222005.346999999</v>
      </c>
      <c r="Y15" s="161">
        <v>18919520.368000001</v>
      </c>
      <c r="Z15" s="161">
        <v>14188929.437000001</v>
      </c>
      <c r="AA15" s="174">
        <v>25.833333333333332</v>
      </c>
      <c r="AB15" s="118">
        <f t="shared" si="0"/>
        <v>-0.50892453033127583</v>
      </c>
      <c r="AC15" s="113"/>
      <c r="AD15" s="161">
        <v>50911.756999999998</v>
      </c>
      <c r="AE15" s="161">
        <v>40590.055999999997</v>
      </c>
      <c r="AF15" s="163">
        <v>46484.578000000001</v>
      </c>
      <c r="AG15" s="161">
        <v>36834.603999999999</v>
      </c>
      <c r="AH15" s="161">
        <v>50329.93</v>
      </c>
      <c r="AI15" s="161">
        <v>33049.226999999999</v>
      </c>
      <c r="AJ15" s="161">
        <v>19587.266</v>
      </c>
      <c r="AK15" s="161">
        <v>16976.288</v>
      </c>
      <c r="AL15" s="161">
        <v>12646.942999999999</v>
      </c>
      <c r="AM15" s="161">
        <v>10897.567999999999</v>
      </c>
      <c r="AN15" s="161">
        <v>19279.593000000001</v>
      </c>
      <c r="AO15" s="161">
        <v>19665.508000000002</v>
      </c>
      <c r="AP15" s="161">
        <v>14200.364</v>
      </c>
      <c r="AQ15" s="161">
        <v>10346.413</v>
      </c>
      <c r="AR15" s="118">
        <f t="shared" si="1"/>
        <v>-0.77742267553768052</v>
      </c>
      <c r="AS15" s="53"/>
      <c r="AT15" s="79">
        <f t="shared" si="2"/>
        <v>3.5914033620140398</v>
      </c>
      <c r="AU15" s="80">
        <f t="shared" si="3"/>
        <v>3.4077347788783277</v>
      </c>
      <c r="AV15" s="152">
        <f t="shared" si="4"/>
        <v>3.2176403547650456</v>
      </c>
      <c r="AW15" s="80">
        <f t="shared" si="5"/>
        <v>2.995053229375193</v>
      </c>
      <c r="AX15" s="80">
        <f t="shared" si="6"/>
        <v>3.0116354597587867</v>
      </c>
      <c r="AY15" s="80">
        <f t="shared" si="7"/>
        <v>3.1106791845897472</v>
      </c>
      <c r="AZ15" s="80">
        <f t="shared" si="8"/>
        <v>1.6448658144845731</v>
      </c>
      <c r="BA15" s="80">
        <f t="shared" si="9"/>
        <v>1.2453198320337393</v>
      </c>
      <c r="BB15" s="80">
        <f t="shared" si="10"/>
        <v>1.2953510750558539</v>
      </c>
      <c r="BC15" s="80">
        <f t="shared" si="11"/>
        <v>1.2838483412557418</v>
      </c>
      <c r="BD15" s="80">
        <f t="shared" si="12"/>
        <v>1.4122761493908478</v>
      </c>
      <c r="BE15" s="80">
        <f t="shared" si="13"/>
        <v>1.4999240324882237</v>
      </c>
      <c r="BF15" s="80">
        <f t="shared" si="14"/>
        <v>1.5011336147842456</v>
      </c>
      <c r="BG15" s="80">
        <f t="shared" si="14"/>
        <v>1.4583782442415989</v>
      </c>
      <c r="BH15" s="61">
        <f t="shared" si="15"/>
        <v>-0.54675536000104319</v>
      </c>
      <c r="BI15" s="90"/>
      <c r="BJ15" s="52" t="s">
        <v>457</v>
      </c>
    </row>
    <row r="16" spans="1:62" ht="12.75" customHeight="1">
      <c r="A16" s="2">
        <v>24</v>
      </c>
      <c r="B16" s="13"/>
      <c r="C16" s="14"/>
      <c r="D16" s="21"/>
      <c r="E16" s="21"/>
      <c r="F16" s="12"/>
      <c r="G16" s="13"/>
      <c r="H16" s="13"/>
      <c r="I16" s="13"/>
      <c r="J16" s="14">
        <v>3797</v>
      </c>
      <c r="K16" s="17" t="s">
        <v>37</v>
      </c>
      <c r="L16" s="99" t="s">
        <v>380</v>
      </c>
      <c r="M16" s="161">
        <v>29927789.291999999</v>
      </c>
      <c r="N16" s="161">
        <v>26862923.692000002</v>
      </c>
      <c r="O16" s="173">
        <v>28934086.597999997</v>
      </c>
      <c r="P16" s="161">
        <v>29407126.806000002</v>
      </c>
      <c r="Q16" s="161">
        <v>26178044.107000001</v>
      </c>
      <c r="R16" s="161">
        <v>27946783.795000002</v>
      </c>
      <c r="S16" s="161">
        <v>31205026.589000002</v>
      </c>
      <c r="T16" s="161">
        <v>31466004.375</v>
      </c>
      <c r="U16" s="161">
        <v>25337033.380999997</v>
      </c>
      <c r="V16" s="161">
        <v>10053030.877999999</v>
      </c>
      <c r="W16" s="161">
        <v>10951908.217</v>
      </c>
      <c r="X16" s="161">
        <v>12801848.331999999</v>
      </c>
      <c r="Y16" s="161">
        <v>9424643.216</v>
      </c>
      <c r="Z16" s="161">
        <v>8518301.9899999984</v>
      </c>
      <c r="AA16" s="174">
        <v>77</v>
      </c>
      <c r="AB16" s="118">
        <f t="shared" si="0"/>
        <v>-0.70559630554956565</v>
      </c>
      <c r="AC16" s="113"/>
      <c r="AD16" s="161">
        <v>16534.385000000002</v>
      </c>
      <c r="AE16" s="161">
        <v>14840.547999999999</v>
      </c>
      <c r="AF16" s="163">
        <v>16047.103000000001</v>
      </c>
      <c r="AG16" s="161">
        <v>16340.441999999999</v>
      </c>
      <c r="AH16" s="161">
        <v>14057.4</v>
      </c>
      <c r="AI16" s="161">
        <v>13484.488000000001</v>
      </c>
      <c r="AJ16" s="161">
        <v>15906.897000000001</v>
      </c>
      <c r="AK16" s="161">
        <v>16852.597999999998</v>
      </c>
      <c r="AL16" s="161">
        <v>13082.165000000001</v>
      </c>
      <c r="AM16" s="161">
        <v>5544.7129999999997</v>
      </c>
      <c r="AN16" s="161">
        <v>5570.759</v>
      </c>
      <c r="AO16" s="161">
        <v>6241.4840000000004</v>
      </c>
      <c r="AP16" s="161">
        <v>4376.085</v>
      </c>
      <c r="AQ16" s="161">
        <v>4605.6869999999999</v>
      </c>
      <c r="AR16" s="118">
        <f t="shared" si="1"/>
        <v>-0.71298950346364698</v>
      </c>
      <c r="AS16" s="53"/>
      <c r="AT16" s="79">
        <f t="shared" si="2"/>
        <v>1.1049519788232276</v>
      </c>
      <c r="AU16" s="80">
        <f t="shared" si="3"/>
        <v>1.1049093665422305</v>
      </c>
      <c r="AV16" s="152">
        <f t="shared" si="4"/>
        <v>1.1092178732270208</v>
      </c>
      <c r="AW16" s="80">
        <f t="shared" si="5"/>
        <v>1.11132529932615</v>
      </c>
      <c r="AX16" s="80">
        <f t="shared" si="6"/>
        <v>1.0739839800515163</v>
      </c>
      <c r="AY16" s="80">
        <f t="shared" si="7"/>
        <v>0.9650117951971654</v>
      </c>
      <c r="AZ16" s="80">
        <f t="shared" si="8"/>
        <v>1.0195086329846164</v>
      </c>
      <c r="BA16" s="80">
        <f t="shared" si="9"/>
        <v>1.071162248575134</v>
      </c>
      <c r="BB16" s="80">
        <f t="shared" si="10"/>
        <v>1.0326516765621181</v>
      </c>
      <c r="BC16" s="80">
        <f t="shared" si="11"/>
        <v>1.1030928020193436</v>
      </c>
      <c r="BD16" s="80">
        <f t="shared" si="12"/>
        <v>1.0173129448533618</v>
      </c>
      <c r="BE16" s="80">
        <f t="shared" si="13"/>
        <v>0.97509107093520919</v>
      </c>
      <c r="BF16" s="80">
        <f t="shared" si="14"/>
        <v>0.92864735559873957</v>
      </c>
      <c r="BG16" s="80">
        <f t="shared" si="14"/>
        <v>1.0813626953838487</v>
      </c>
      <c r="BH16" s="61">
        <f t="shared" si="15"/>
        <v>-2.5112449515561585E-2</v>
      </c>
      <c r="BI16" s="90"/>
      <c r="BJ16" s="52" t="s">
        <v>457</v>
      </c>
    </row>
    <row r="17" spans="1:62">
      <c r="A17" s="2">
        <v>25</v>
      </c>
      <c r="B17" s="13"/>
      <c r="C17" s="14"/>
      <c r="D17" s="15"/>
      <c r="E17" s="14">
        <v>26.360000000000582</v>
      </c>
      <c r="F17" s="12">
        <v>990</v>
      </c>
      <c r="G17" s="13">
        <v>8</v>
      </c>
      <c r="H17" s="13" t="s">
        <v>41</v>
      </c>
      <c r="I17" s="13" t="s">
        <v>11</v>
      </c>
      <c r="J17" s="14">
        <v>2872</v>
      </c>
      <c r="K17" s="17" t="s">
        <v>40</v>
      </c>
      <c r="L17" s="99">
        <v>70</v>
      </c>
      <c r="M17" s="161">
        <v>23561144.824999999</v>
      </c>
      <c r="N17" s="161">
        <v>26205024.850000001</v>
      </c>
      <c r="O17" s="173">
        <v>25122960.274999999</v>
      </c>
      <c r="P17" s="161">
        <v>24428644.800000001</v>
      </c>
      <c r="Q17" s="161">
        <v>25532418.975000001</v>
      </c>
      <c r="R17" s="161">
        <v>22483103.125</v>
      </c>
      <c r="S17" s="161">
        <v>25822382.949999999</v>
      </c>
      <c r="T17" s="161">
        <v>24207612.199999999</v>
      </c>
      <c r="U17" s="161">
        <v>22853504.774999999</v>
      </c>
      <c r="V17" s="161">
        <v>26281225.383000001</v>
      </c>
      <c r="W17" s="161">
        <v>21085735.956999999</v>
      </c>
      <c r="X17" s="161">
        <v>28357274.66</v>
      </c>
      <c r="Y17" s="161">
        <v>28741120.403000001</v>
      </c>
      <c r="Z17" s="161">
        <v>31191961.151000001</v>
      </c>
      <c r="AA17" s="174">
        <v>65.5</v>
      </c>
      <c r="AB17" s="118">
        <f t="shared" si="0"/>
        <v>0.24157188522243137</v>
      </c>
      <c r="AC17" s="113"/>
      <c r="AD17" s="161">
        <v>24905.960999999999</v>
      </c>
      <c r="AE17" s="161">
        <v>28858.785</v>
      </c>
      <c r="AF17" s="163">
        <v>30896.05</v>
      </c>
      <c r="AG17" s="161">
        <v>32828.178</v>
      </c>
      <c r="AH17" s="161">
        <v>29235.192999999999</v>
      </c>
      <c r="AI17" s="161">
        <v>30221.678</v>
      </c>
      <c r="AJ17" s="161">
        <v>31725.409</v>
      </c>
      <c r="AK17" s="161">
        <v>20907.391</v>
      </c>
      <c r="AL17" s="161">
        <v>1195.5139999999999</v>
      </c>
      <c r="AM17" s="161">
        <v>3143.7890000000002</v>
      </c>
      <c r="AN17" s="161">
        <v>1712.546</v>
      </c>
      <c r="AO17" s="161">
        <v>2419.8710000000001</v>
      </c>
      <c r="AP17" s="161">
        <v>741.05100000000004</v>
      </c>
      <c r="AQ17" s="161">
        <v>2046.319</v>
      </c>
      <c r="AR17" s="118">
        <f t="shared" si="1"/>
        <v>-0.93376761754334292</v>
      </c>
      <c r="AS17" s="53"/>
      <c r="AT17" s="79">
        <f t="shared" si="2"/>
        <v>2.1141554185918046</v>
      </c>
      <c r="AU17" s="80">
        <f t="shared" si="3"/>
        <v>2.2025382662440025</v>
      </c>
      <c r="AV17" s="152">
        <f t="shared" si="4"/>
        <v>2.4595867415150781</v>
      </c>
      <c r="AW17" s="80">
        <f t="shared" si="5"/>
        <v>2.6876790152517995</v>
      </c>
      <c r="AX17" s="80">
        <f t="shared" si="6"/>
        <v>2.2900449055473797</v>
      </c>
      <c r="AY17" s="80">
        <f t="shared" si="7"/>
        <v>2.6883902842037068</v>
      </c>
      <c r="AZ17" s="80">
        <f t="shared" si="8"/>
        <v>2.457202269940002</v>
      </c>
      <c r="BA17" s="80">
        <f t="shared" si="9"/>
        <v>1.7273402124311956</v>
      </c>
      <c r="BB17" s="80">
        <f t="shared" si="10"/>
        <v>0.10462412761370428</v>
      </c>
      <c r="BC17" s="80">
        <f t="shared" si="11"/>
        <v>0.23924219317669704</v>
      </c>
      <c r="BD17" s="80">
        <f t="shared" si="12"/>
        <v>0.16243644551865619</v>
      </c>
      <c r="BE17" s="80">
        <f t="shared" si="13"/>
        <v>0.17067020925063747</v>
      </c>
      <c r="BF17" s="80">
        <f t="shared" si="14"/>
        <v>5.1567300759969611E-2</v>
      </c>
      <c r="BG17" s="80">
        <f t="shared" si="14"/>
        <v>0.1312081013498182</v>
      </c>
      <c r="BH17" s="61">
        <f t="shared" si="15"/>
        <v>-0.94665441184278154</v>
      </c>
      <c r="BI17" s="90" t="s">
        <v>350</v>
      </c>
      <c r="BJ17" s="182" t="s">
        <v>501</v>
      </c>
    </row>
    <row r="18" spans="1:62">
      <c r="A18" s="2">
        <v>26</v>
      </c>
      <c r="B18" s="13"/>
      <c r="C18" s="14"/>
      <c r="D18" s="14">
        <v>92</v>
      </c>
      <c r="E18" s="14">
        <v>25.549999999999272</v>
      </c>
      <c r="F18" s="12">
        <v>1001</v>
      </c>
      <c r="G18" s="13">
        <v>6</v>
      </c>
      <c r="H18" s="13" t="s">
        <v>44</v>
      </c>
      <c r="I18" s="13" t="s">
        <v>11</v>
      </c>
      <c r="J18" s="14">
        <v>2526</v>
      </c>
      <c r="K18" s="17" t="s">
        <v>43</v>
      </c>
      <c r="L18" s="99">
        <v>1</v>
      </c>
      <c r="M18" s="161">
        <v>35759654.825000003</v>
      </c>
      <c r="N18" s="161">
        <v>32438774.355999999</v>
      </c>
      <c r="O18" s="173">
        <v>29110607.456999999</v>
      </c>
      <c r="P18" s="161">
        <v>33078183.081999999</v>
      </c>
      <c r="Q18" s="161">
        <v>35652564.739</v>
      </c>
      <c r="R18" s="161">
        <v>27263623.208000001</v>
      </c>
      <c r="S18" s="161">
        <v>31252666.127</v>
      </c>
      <c r="T18" s="161">
        <v>31543107.956999999</v>
      </c>
      <c r="U18" s="161">
        <v>29116134.210000001</v>
      </c>
      <c r="V18" s="161">
        <v>27033668.890999999</v>
      </c>
      <c r="W18" s="161">
        <v>32361188.361000001</v>
      </c>
      <c r="X18" s="161">
        <v>28291488.940000001</v>
      </c>
      <c r="Y18" s="161">
        <v>26530709.938000001</v>
      </c>
      <c r="Z18" s="161">
        <v>28153996.090999998</v>
      </c>
      <c r="AA18" s="174">
        <v>53</v>
      </c>
      <c r="AB18" s="118">
        <f t="shared" si="0"/>
        <v>-3.2861264314495493E-2</v>
      </c>
      <c r="AC18" s="113"/>
      <c r="AD18" s="161">
        <v>34977.769</v>
      </c>
      <c r="AE18" s="161">
        <v>27833.638999999999</v>
      </c>
      <c r="AF18" s="163">
        <v>29379.416000000001</v>
      </c>
      <c r="AG18" s="161">
        <v>34856.913999999997</v>
      </c>
      <c r="AH18" s="161">
        <v>36929.794000000002</v>
      </c>
      <c r="AI18" s="161">
        <v>34362.131000000001</v>
      </c>
      <c r="AJ18" s="161">
        <v>46201.375</v>
      </c>
      <c r="AK18" s="161">
        <v>45140.813999999998</v>
      </c>
      <c r="AL18" s="161">
        <v>35317.089</v>
      </c>
      <c r="AM18" s="161">
        <v>962.91</v>
      </c>
      <c r="AN18" s="161">
        <v>958.57</v>
      </c>
      <c r="AO18" s="161">
        <v>1528.107</v>
      </c>
      <c r="AP18" s="161">
        <v>1779.2370000000001</v>
      </c>
      <c r="AQ18" s="161">
        <v>2355.4850000000001</v>
      </c>
      <c r="AR18" s="118">
        <f t="shared" si="1"/>
        <v>-0.91982532940750084</v>
      </c>
      <c r="AS18" s="53"/>
      <c r="AT18" s="79">
        <f t="shared" si="2"/>
        <v>1.9562699456229999</v>
      </c>
      <c r="AU18" s="80">
        <f t="shared" si="3"/>
        <v>1.7160721730444655</v>
      </c>
      <c r="AV18" s="152">
        <f t="shared" si="4"/>
        <v>2.0184680820142327</v>
      </c>
      <c r="AW18" s="80">
        <f t="shared" si="5"/>
        <v>2.1075470749763112</v>
      </c>
      <c r="AX18" s="80">
        <f t="shared" si="6"/>
        <v>2.0716486609224414</v>
      </c>
      <c r="AY18" s="80">
        <f t="shared" si="7"/>
        <v>2.5207310662888767</v>
      </c>
      <c r="AZ18" s="80">
        <f t="shared" si="8"/>
        <v>2.9566357514750026</v>
      </c>
      <c r="BA18" s="80">
        <f t="shared" si="9"/>
        <v>2.8621665348599499</v>
      </c>
      <c r="BB18" s="80">
        <f t="shared" si="10"/>
        <v>2.4259462980405049</v>
      </c>
      <c r="BC18" s="80">
        <f t="shared" si="11"/>
        <v>7.1237833376036522E-2</v>
      </c>
      <c r="BD18" s="80">
        <f t="shared" si="12"/>
        <v>5.9241953002888981E-2</v>
      </c>
      <c r="BE18" s="80">
        <f t="shared" si="13"/>
        <v>0.10802591572615902</v>
      </c>
      <c r="BF18" s="80">
        <f t="shared" si="14"/>
        <v>0.13412660303157545</v>
      </c>
      <c r="BG18" s="80">
        <f t="shared" si="14"/>
        <v>0.16732864438757089</v>
      </c>
      <c r="BH18" s="61">
        <f t="shared" si="15"/>
        <v>-0.91710116901100891</v>
      </c>
      <c r="BI18" s="90" t="s">
        <v>350</v>
      </c>
      <c r="BJ18" s="182" t="s">
        <v>502</v>
      </c>
    </row>
    <row r="19" spans="1:62">
      <c r="A19" s="2">
        <v>27</v>
      </c>
      <c r="B19" s="13"/>
      <c r="C19" s="14"/>
      <c r="D19" s="14">
        <v>81</v>
      </c>
      <c r="E19" s="14">
        <v>23.110000000000582</v>
      </c>
      <c r="F19" s="12"/>
      <c r="G19" s="13"/>
      <c r="H19" s="13"/>
      <c r="I19" s="13"/>
      <c r="J19" s="14">
        <v>3122</v>
      </c>
      <c r="K19" s="17" t="s">
        <v>45</v>
      </c>
      <c r="L19" s="99">
        <v>2</v>
      </c>
      <c r="M19" s="161">
        <v>29807554.925000001</v>
      </c>
      <c r="N19" s="161">
        <v>34741064.092</v>
      </c>
      <c r="O19" s="173">
        <v>26501576.473999999</v>
      </c>
      <c r="P19" s="161">
        <v>30091900.754999999</v>
      </c>
      <c r="Q19" s="161">
        <v>32848961.477000002</v>
      </c>
      <c r="R19" s="161">
        <v>35612746.666000001</v>
      </c>
      <c r="S19" s="161">
        <v>26072213.410999998</v>
      </c>
      <c r="T19" s="161">
        <v>32572114.940000001</v>
      </c>
      <c r="U19" s="161">
        <v>31097134.199999999</v>
      </c>
      <c r="V19" s="161">
        <v>26189531.822999999</v>
      </c>
      <c r="W19" s="161">
        <v>30158395.785999998</v>
      </c>
      <c r="X19" s="161">
        <v>29989577.171999998</v>
      </c>
      <c r="Y19" s="161">
        <v>23903662.344000001</v>
      </c>
      <c r="Z19" s="161">
        <v>32048132.129999999</v>
      </c>
      <c r="AA19" s="174">
        <v>69.666666666666671</v>
      </c>
      <c r="AB19" s="118">
        <f t="shared" si="0"/>
        <v>0.20929153635224604</v>
      </c>
      <c r="AC19" s="113"/>
      <c r="AD19" s="161">
        <v>30754.87</v>
      </c>
      <c r="AE19" s="161">
        <v>30991.679</v>
      </c>
      <c r="AF19" s="163">
        <v>26237.21</v>
      </c>
      <c r="AG19" s="161">
        <v>32104.901000000002</v>
      </c>
      <c r="AH19" s="161">
        <v>33866.154000000002</v>
      </c>
      <c r="AI19" s="161">
        <v>43279.336000000003</v>
      </c>
      <c r="AJ19" s="161">
        <v>36972.142999999996</v>
      </c>
      <c r="AK19" s="161">
        <v>45642.226000000002</v>
      </c>
      <c r="AL19" s="161">
        <v>14799.378000000001</v>
      </c>
      <c r="AM19" s="161">
        <v>1459.7380000000001</v>
      </c>
      <c r="AN19" s="161">
        <v>1056.826</v>
      </c>
      <c r="AO19" s="161">
        <v>1768.2729999999999</v>
      </c>
      <c r="AP19" s="161">
        <v>1442.7349999999999</v>
      </c>
      <c r="AQ19" s="161">
        <v>2272.1979999999999</v>
      </c>
      <c r="AR19" s="118">
        <f t="shared" si="1"/>
        <v>-0.91339788033864877</v>
      </c>
      <c r="AS19" s="53"/>
      <c r="AT19" s="79">
        <f t="shared" si="2"/>
        <v>2.0635620786329891</v>
      </c>
      <c r="AU19" s="80">
        <f t="shared" si="3"/>
        <v>1.7841525474250866</v>
      </c>
      <c r="AV19" s="152">
        <f t="shared" si="4"/>
        <v>1.980049000159718</v>
      </c>
      <c r="AW19" s="80">
        <f t="shared" si="5"/>
        <v>2.1337901690816605</v>
      </c>
      <c r="AX19" s="80">
        <f t="shared" si="6"/>
        <v>2.0619314874664889</v>
      </c>
      <c r="AY19" s="80">
        <f t="shared" si="7"/>
        <v>2.430553105375576</v>
      </c>
      <c r="AZ19" s="80">
        <f t="shared" si="8"/>
        <v>2.8361338116694967</v>
      </c>
      <c r="BA19" s="80">
        <f t="shared" si="9"/>
        <v>2.8025337675539959</v>
      </c>
      <c r="BB19" s="80">
        <f t="shared" si="10"/>
        <v>0.95181619661917272</v>
      </c>
      <c r="BC19" s="80">
        <f t="shared" si="11"/>
        <v>0.11147492134380489</v>
      </c>
      <c r="BD19" s="80">
        <f t="shared" si="12"/>
        <v>7.0085027565729818E-2</v>
      </c>
      <c r="BE19" s="80">
        <f t="shared" si="13"/>
        <v>0.11792583735731772</v>
      </c>
      <c r="BF19" s="80">
        <f t="shared" si="14"/>
        <v>0.12071246482965296</v>
      </c>
      <c r="BG19" s="80">
        <f t="shared" si="14"/>
        <v>0.14179909086639178</v>
      </c>
      <c r="BH19" s="61">
        <f t="shared" si="15"/>
        <v>-0.92838606981193206</v>
      </c>
      <c r="BI19" s="90" t="s">
        <v>350</v>
      </c>
      <c r="BJ19" s="182" t="s">
        <v>503</v>
      </c>
    </row>
    <row r="20" spans="1:62">
      <c r="A20" s="2">
        <v>28</v>
      </c>
      <c r="B20" s="13"/>
      <c r="C20" s="14"/>
      <c r="D20" s="15"/>
      <c r="E20" s="14">
        <v>21.330000000001746</v>
      </c>
      <c r="F20" s="12">
        <v>1008</v>
      </c>
      <c r="G20" s="13">
        <v>10</v>
      </c>
      <c r="H20" s="13" t="s">
        <v>47</v>
      </c>
      <c r="I20" s="13" t="s">
        <v>11</v>
      </c>
      <c r="J20" s="14">
        <v>3178</v>
      </c>
      <c r="K20" s="17" t="s">
        <v>46</v>
      </c>
      <c r="L20" s="99" t="s">
        <v>377</v>
      </c>
      <c r="M20" s="161">
        <v>17489373.600000001</v>
      </c>
      <c r="N20" s="161">
        <v>15628630.129999999</v>
      </c>
      <c r="O20" s="173">
        <v>14606159.979</v>
      </c>
      <c r="P20" s="161">
        <v>14720259.088</v>
      </c>
      <c r="Q20" s="161">
        <v>16141287.782</v>
      </c>
      <c r="R20" s="161">
        <v>15718095.388</v>
      </c>
      <c r="S20" s="161">
        <v>12454510.855</v>
      </c>
      <c r="T20" s="161">
        <v>13943591.887</v>
      </c>
      <c r="U20" s="161">
        <v>14672365.052999999</v>
      </c>
      <c r="V20" s="161">
        <v>8973759.2679999992</v>
      </c>
      <c r="W20" s="161">
        <v>11857217.509</v>
      </c>
      <c r="X20" s="161">
        <v>3905392.66</v>
      </c>
      <c r="Y20" s="161">
        <v>1812117.311</v>
      </c>
      <c r="Z20" s="161">
        <v>3962919.926</v>
      </c>
      <c r="AA20" s="174">
        <v>73.333333333333329</v>
      </c>
      <c r="AB20" s="118">
        <f t="shared" si="0"/>
        <v>-0.72868160202971299</v>
      </c>
      <c r="AC20" s="113"/>
      <c r="AD20" s="161">
        <v>30064.921999999999</v>
      </c>
      <c r="AE20" s="161">
        <v>25151.893</v>
      </c>
      <c r="AF20" s="163">
        <v>23994.466999999997</v>
      </c>
      <c r="AG20" s="161">
        <v>26029.720999999998</v>
      </c>
      <c r="AH20" s="161">
        <v>30563.485000000001</v>
      </c>
      <c r="AI20" s="161">
        <v>29992.014000000003</v>
      </c>
      <c r="AJ20" s="161">
        <v>25368.309000000001</v>
      </c>
      <c r="AK20" s="161">
        <v>26619.975999999999</v>
      </c>
      <c r="AL20" s="161">
        <v>22026.464</v>
      </c>
      <c r="AM20" s="161">
        <v>14104.929</v>
      </c>
      <c r="AN20" s="161">
        <v>12103.713</v>
      </c>
      <c r="AO20" s="161">
        <v>1578.221</v>
      </c>
      <c r="AP20" s="161">
        <v>600.11</v>
      </c>
      <c r="AQ20" s="161">
        <v>1461.271</v>
      </c>
      <c r="AR20" s="118">
        <f t="shared" si="1"/>
        <v>-0.93909966826935554</v>
      </c>
      <c r="AS20" s="53"/>
      <c r="AT20" s="79">
        <f t="shared" si="2"/>
        <v>3.4380787657254914</v>
      </c>
      <c r="AU20" s="80">
        <f t="shared" si="3"/>
        <v>3.2186945101118729</v>
      </c>
      <c r="AV20" s="152">
        <f t="shared" si="4"/>
        <v>3.285527070016764</v>
      </c>
      <c r="AW20" s="80">
        <f t="shared" si="5"/>
        <v>3.5365846272664458</v>
      </c>
      <c r="AX20" s="80">
        <f t="shared" si="6"/>
        <v>3.7869946206005882</v>
      </c>
      <c r="AY20" s="80">
        <f t="shared" si="7"/>
        <v>3.8162402326298954</v>
      </c>
      <c r="AZ20" s="80">
        <f t="shared" si="8"/>
        <v>4.0737543682521444</v>
      </c>
      <c r="BA20" s="80">
        <f t="shared" si="9"/>
        <v>3.8182379713534997</v>
      </c>
      <c r="BB20" s="80">
        <f t="shared" si="10"/>
        <v>3.0024421993912069</v>
      </c>
      <c r="BC20" s="80">
        <f t="shared" si="11"/>
        <v>3.1435942460140445</v>
      </c>
      <c r="BD20" s="80">
        <f t="shared" si="12"/>
        <v>2.0415772909306762</v>
      </c>
      <c r="BE20" s="80">
        <f t="shared" si="13"/>
        <v>0.80822654078527401</v>
      </c>
      <c r="BF20" s="80">
        <f t="shared" si="14"/>
        <v>0.66233018840136226</v>
      </c>
      <c r="BG20" s="80">
        <f t="shared" si="14"/>
        <v>0.73747187795184332</v>
      </c>
      <c r="BH20" s="61">
        <f t="shared" si="15"/>
        <v>-0.77553924766534321</v>
      </c>
      <c r="BI20" s="90"/>
      <c r="BJ20" s="181" t="s">
        <v>504</v>
      </c>
    </row>
    <row r="21" spans="1:62">
      <c r="A21" s="2">
        <v>29</v>
      </c>
      <c r="B21" s="13"/>
      <c r="C21" s="14"/>
      <c r="D21" s="15"/>
      <c r="E21" s="14">
        <v>21.129999999997381</v>
      </c>
      <c r="F21" s="12"/>
      <c r="G21" s="13"/>
      <c r="H21" s="13"/>
      <c r="I21" s="13"/>
      <c r="J21" s="14">
        <v>3775</v>
      </c>
      <c r="K21" s="17" t="s">
        <v>48</v>
      </c>
      <c r="L21" s="99" t="s">
        <v>381</v>
      </c>
      <c r="M21" s="161">
        <v>17291865.899999999</v>
      </c>
      <c r="N21" s="161">
        <v>14687580.289000001</v>
      </c>
      <c r="O21" s="173">
        <v>15727305.986</v>
      </c>
      <c r="P21" s="161">
        <v>16266365.02</v>
      </c>
      <c r="Q21" s="161">
        <v>17554078.476999998</v>
      </c>
      <c r="R21" s="161">
        <v>14799551.23</v>
      </c>
      <c r="S21" s="161">
        <v>13020624.647</v>
      </c>
      <c r="T21" s="161">
        <v>17055071.734999999</v>
      </c>
      <c r="U21" s="161">
        <v>11556125.313999999</v>
      </c>
      <c r="V21" s="161">
        <v>8548272.8430000003</v>
      </c>
      <c r="W21" s="161">
        <v>10357463.024</v>
      </c>
      <c r="X21" s="161">
        <v>3699384.551</v>
      </c>
      <c r="Y21" s="161">
        <v>1025324.7359999999</v>
      </c>
      <c r="Z21" s="161">
        <v>2704047.9950000001</v>
      </c>
      <c r="AA21" s="174">
        <v>76.5</v>
      </c>
      <c r="AB21" s="118">
        <f t="shared" si="0"/>
        <v>-0.82806667604692974</v>
      </c>
      <c r="AC21" s="113"/>
      <c r="AD21" s="161">
        <v>28943.269999999997</v>
      </c>
      <c r="AE21" s="161">
        <v>22359.33</v>
      </c>
      <c r="AF21" s="163">
        <v>23772.735000000001</v>
      </c>
      <c r="AG21" s="161">
        <v>27311.118999999999</v>
      </c>
      <c r="AH21" s="161">
        <v>32090.099000000002</v>
      </c>
      <c r="AI21" s="161">
        <v>26674.67</v>
      </c>
      <c r="AJ21" s="161">
        <v>25450.807000000001</v>
      </c>
      <c r="AK21" s="161">
        <v>33372.118000000002</v>
      </c>
      <c r="AL21" s="161">
        <v>18406.968000000001</v>
      </c>
      <c r="AM21" s="161">
        <v>12797.548000000001</v>
      </c>
      <c r="AN21" s="161">
        <v>10984.791000000001</v>
      </c>
      <c r="AO21" s="161">
        <v>1431.6849999999999</v>
      </c>
      <c r="AP21" s="161">
        <v>325.61400000000003</v>
      </c>
      <c r="AQ21" s="161">
        <v>1033.991</v>
      </c>
      <c r="AR21" s="118">
        <f t="shared" si="1"/>
        <v>-0.95650517283770664</v>
      </c>
      <c r="AS21" s="53"/>
      <c r="AT21" s="79">
        <f t="shared" si="2"/>
        <v>3.3476167543029578</v>
      </c>
      <c r="AU21" s="80">
        <f t="shared" si="3"/>
        <v>3.044658079826208</v>
      </c>
      <c r="AV21" s="152">
        <f t="shared" si="4"/>
        <v>3.0231159769081639</v>
      </c>
      <c r="AW21" s="80">
        <f t="shared" si="5"/>
        <v>3.3579867372237291</v>
      </c>
      <c r="AX21" s="80">
        <f t="shared" si="6"/>
        <v>3.6561416814953445</v>
      </c>
      <c r="AY21" s="80">
        <f t="shared" si="7"/>
        <v>3.6047944407838641</v>
      </c>
      <c r="AZ21" s="80">
        <f t="shared" si="8"/>
        <v>3.9093066100886276</v>
      </c>
      <c r="BA21" s="80">
        <f t="shared" si="9"/>
        <v>3.9134538415941766</v>
      </c>
      <c r="BB21" s="80">
        <f t="shared" si="10"/>
        <v>3.1856643121895454</v>
      </c>
      <c r="BC21" s="80">
        <f t="shared" si="11"/>
        <v>2.9941833245249398</v>
      </c>
      <c r="BD21" s="80">
        <f t="shared" si="12"/>
        <v>2.1211354507462641</v>
      </c>
      <c r="BE21" s="80">
        <f t="shared" si="13"/>
        <v>0.7740125311454813</v>
      </c>
      <c r="BF21" s="80">
        <f t="shared" si="14"/>
        <v>0.63514316697417528</v>
      </c>
      <c r="BG21" s="80">
        <f t="shared" si="14"/>
        <v>0.76477266817152034</v>
      </c>
      <c r="BH21" s="61">
        <f t="shared" si="15"/>
        <v>-0.74702503178403434</v>
      </c>
      <c r="BI21" s="90"/>
      <c r="BJ21" s="181" t="s">
        <v>505</v>
      </c>
    </row>
    <row r="22" spans="1:62">
      <c r="A22" s="2">
        <v>30</v>
      </c>
      <c r="B22" s="13"/>
      <c r="C22" s="14"/>
      <c r="D22" s="14">
        <v>20</v>
      </c>
      <c r="E22" s="14">
        <v>53.470000000001164</v>
      </c>
      <c r="F22" s="12">
        <v>1010</v>
      </c>
      <c r="G22" s="13">
        <v>13</v>
      </c>
      <c r="H22" s="13" t="s">
        <v>50</v>
      </c>
      <c r="I22" s="13" t="s">
        <v>11</v>
      </c>
      <c r="J22" s="14">
        <v>1008</v>
      </c>
      <c r="K22" s="17" t="s">
        <v>49</v>
      </c>
      <c r="L22" s="104" t="s">
        <v>382</v>
      </c>
      <c r="M22" s="161">
        <v>44040672.939999998</v>
      </c>
      <c r="N22" s="161">
        <v>40372259.421000004</v>
      </c>
      <c r="O22" s="173">
        <v>44575133.169</v>
      </c>
      <c r="P22" s="161">
        <v>43875561.990000002</v>
      </c>
      <c r="Q22" s="161">
        <v>45782192.516000003</v>
      </c>
      <c r="R22" s="161">
        <v>45862342.320999995</v>
      </c>
      <c r="S22" s="161">
        <v>43845876.843999997</v>
      </c>
      <c r="T22" s="161">
        <v>42814334.245000005</v>
      </c>
      <c r="U22" s="161">
        <v>46955772.998000003</v>
      </c>
      <c r="V22" s="161">
        <v>32997592.655999996</v>
      </c>
      <c r="W22" s="161">
        <v>30834791.987999998</v>
      </c>
      <c r="X22" s="161">
        <v>37809281.612999998</v>
      </c>
      <c r="Y22" s="161">
        <v>17062691.211999997</v>
      </c>
      <c r="Z22" s="161">
        <v>18690757.004000001</v>
      </c>
      <c r="AA22" s="174">
        <v>27.166666666666668</v>
      </c>
      <c r="AB22" s="118">
        <f t="shared" si="0"/>
        <v>-0.58069094413836586</v>
      </c>
      <c r="AC22" s="113"/>
      <c r="AD22" s="161">
        <v>57814.39</v>
      </c>
      <c r="AE22" s="161">
        <v>52328.168000000005</v>
      </c>
      <c r="AF22" s="163">
        <v>60900.846000000005</v>
      </c>
      <c r="AG22" s="161">
        <v>63494.399999999994</v>
      </c>
      <c r="AH22" s="161">
        <v>64282.889000000003</v>
      </c>
      <c r="AI22" s="161">
        <v>66394.216</v>
      </c>
      <c r="AJ22" s="161">
        <v>58358.486999999994</v>
      </c>
      <c r="AK22" s="161">
        <v>60470.097999999998</v>
      </c>
      <c r="AL22" s="161">
        <v>75821.803</v>
      </c>
      <c r="AM22" s="161">
        <v>50655.171999999999</v>
      </c>
      <c r="AN22" s="161">
        <v>45682.595000000001</v>
      </c>
      <c r="AO22" s="161">
        <v>55342.871999999996</v>
      </c>
      <c r="AP22" s="161">
        <v>24024.332999999999</v>
      </c>
      <c r="AQ22" s="161">
        <v>29047.976000000002</v>
      </c>
      <c r="AR22" s="118">
        <f t="shared" si="1"/>
        <v>-0.52302836646965467</v>
      </c>
      <c r="AS22" s="53"/>
      <c r="AT22" s="79">
        <f t="shared" si="2"/>
        <v>2.6254998455071292</v>
      </c>
      <c r="AU22" s="80">
        <f t="shared" si="3"/>
        <v>2.5922833525032303</v>
      </c>
      <c r="AV22" s="152">
        <f t="shared" si="4"/>
        <v>2.7325031545773961</v>
      </c>
      <c r="AW22" s="80">
        <f t="shared" si="5"/>
        <v>2.8942945512343048</v>
      </c>
      <c r="AX22" s="80">
        <f t="shared" si="6"/>
        <v>2.8082049140627925</v>
      </c>
      <c r="AY22" s="80">
        <f t="shared" si="7"/>
        <v>2.8953696056469678</v>
      </c>
      <c r="AZ22" s="80">
        <f t="shared" si="8"/>
        <v>2.661982891008642</v>
      </c>
      <c r="BA22" s="80">
        <f t="shared" si="9"/>
        <v>2.8247594674235481</v>
      </c>
      <c r="BB22" s="80">
        <f t="shared" si="10"/>
        <v>3.2294986605046199</v>
      </c>
      <c r="BC22" s="80">
        <f t="shared" si="11"/>
        <v>3.0702343972834822</v>
      </c>
      <c r="BD22" s="80">
        <f t="shared" si="12"/>
        <v>2.9630551759699455</v>
      </c>
      <c r="BE22" s="80">
        <f t="shared" si="13"/>
        <v>2.9274754578236371</v>
      </c>
      <c r="BF22" s="80">
        <f t="shared" si="14"/>
        <v>2.8160074751987492</v>
      </c>
      <c r="BG22" s="80">
        <f t="shared" si="14"/>
        <v>3.1082717509818849</v>
      </c>
      <c r="BH22" s="61">
        <f t="shared" si="15"/>
        <v>0.13751808329114426</v>
      </c>
      <c r="BI22" s="90"/>
      <c r="BJ22" s="181" t="s">
        <v>574</v>
      </c>
    </row>
    <row r="23" spans="1:62">
      <c r="A23" s="2">
        <v>31</v>
      </c>
      <c r="B23" s="13"/>
      <c r="C23" s="14"/>
      <c r="D23" s="14">
        <v>39</v>
      </c>
      <c r="E23" s="14">
        <v>62.889999999999418</v>
      </c>
      <c r="F23" s="12">
        <v>6113</v>
      </c>
      <c r="G23" s="13">
        <v>9</v>
      </c>
      <c r="H23" s="13" t="s">
        <v>275</v>
      </c>
      <c r="I23" s="13" t="s">
        <v>11</v>
      </c>
      <c r="J23" s="14">
        <v>1378</v>
      </c>
      <c r="K23" s="17" t="s">
        <v>274</v>
      </c>
      <c r="L23" s="99" t="s">
        <v>377</v>
      </c>
      <c r="M23" s="161">
        <v>86539070.625</v>
      </c>
      <c r="N23" s="161">
        <v>71063915.843999997</v>
      </c>
      <c r="O23" s="173">
        <v>76555526.203000009</v>
      </c>
      <c r="P23" s="161">
        <v>78215723.469000012</v>
      </c>
      <c r="Q23" s="161">
        <v>80809299.400000006</v>
      </c>
      <c r="R23" s="161">
        <v>74860173.324000001</v>
      </c>
      <c r="S23" s="161">
        <v>84506160.800000012</v>
      </c>
      <c r="T23" s="161">
        <v>83944725.295000002</v>
      </c>
      <c r="U23" s="161">
        <v>90777593.838</v>
      </c>
      <c r="V23" s="161">
        <v>69743612.162</v>
      </c>
      <c r="W23" s="161">
        <v>79373909.048000008</v>
      </c>
      <c r="X23" s="161">
        <v>67137860.518000007</v>
      </c>
      <c r="Y23" s="161">
        <v>72914736.473000005</v>
      </c>
      <c r="Z23" s="161">
        <v>69289614.041000009</v>
      </c>
      <c r="AA23" s="174">
        <v>33</v>
      </c>
      <c r="AB23" s="118">
        <f t="shared" si="0"/>
        <v>-9.4910354906753536E-2</v>
      </c>
      <c r="AC23" s="113"/>
      <c r="AD23" s="161">
        <v>94646.138000000006</v>
      </c>
      <c r="AE23" s="161">
        <v>76670.152999999991</v>
      </c>
      <c r="AF23" s="163">
        <v>71816.538</v>
      </c>
      <c r="AG23" s="161">
        <v>68824.747000000003</v>
      </c>
      <c r="AH23" s="161">
        <v>87277.968999999997</v>
      </c>
      <c r="AI23" s="161">
        <v>75512.324999999997</v>
      </c>
      <c r="AJ23" s="161">
        <v>91062.269</v>
      </c>
      <c r="AK23" s="161">
        <v>47473.82</v>
      </c>
      <c r="AL23" s="161">
        <v>3618.953</v>
      </c>
      <c r="AM23" s="161">
        <v>3306.252</v>
      </c>
      <c r="AN23" s="161">
        <v>4661.665</v>
      </c>
      <c r="AO23" s="161">
        <v>4586.7740000000003</v>
      </c>
      <c r="AP23" s="161">
        <v>4916.6710000000003</v>
      </c>
      <c r="AQ23" s="161">
        <v>4546.5360000000001</v>
      </c>
      <c r="AR23" s="118">
        <f t="shared" si="1"/>
        <v>-0.93669235350776736</v>
      </c>
      <c r="AS23" s="53"/>
      <c r="AT23" s="79">
        <f t="shared" si="2"/>
        <v>2.1873620161725649</v>
      </c>
      <c r="AU23" s="80">
        <f t="shared" si="3"/>
        <v>2.1577801360765663</v>
      </c>
      <c r="AV23" s="152">
        <f t="shared" si="4"/>
        <v>1.8761947454862038</v>
      </c>
      <c r="AW23" s="80">
        <f t="shared" si="5"/>
        <v>1.7598698560214168</v>
      </c>
      <c r="AX23" s="80">
        <f t="shared" si="6"/>
        <v>2.160097158322845</v>
      </c>
      <c r="AY23" s="80">
        <f t="shared" si="7"/>
        <v>2.0174231943914274</v>
      </c>
      <c r="AZ23" s="80">
        <f t="shared" si="8"/>
        <v>2.1551628458312351</v>
      </c>
      <c r="BA23" s="80">
        <f t="shared" si="9"/>
        <v>1.1310733302936351</v>
      </c>
      <c r="BB23" s="80">
        <f t="shared" si="10"/>
        <v>7.9732296197634764E-2</v>
      </c>
      <c r="BC23" s="80">
        <f t="shared" si="11"/>
        <v>9.4811607759009084E-2</v>
      </c>
      <c r="BD23" s="80">
        <f t="shared" si="12"/>
        <v>0.11746089000557949</v>
      </c>
      <c r="BE23" s="80">
        <f t="shared" si="13"/>
        <v>0.13663747890120098</v>
      </c>
      <c r="BF23" s="80">
        <f t="shared" si="14"/>
        <v>0.13486083164603141</v>
      </c>
      <c r="BG23" s="80">
        <f t="shared" si="14"/>
        <v>0.13123282797649086</v>
      </c>
      <c r="BH23" s="61">
        <f t="shared" si="15"/>
        <v>-0.93005372800866537</v>
      </c>
      <c r="BI23" s="90" t="s">
        <v>351</v>
      </c>
      <c r="BJ23" s="181" t="s">
        <v>506</v>
      </c>
    </row>
    <row r="24" spans="1:62">
      <c r="A24" s="2">
        <v>32</v>
      </c>
      <c r="B24" s="13"/>
      <c r="C24" s="14"/>
      <c r="D24" s="21"/>
      <c r="E24" s="14">
        <v>24.580000000001746</v>
      </c>
      <c r="F24" s="12"/>
      <c r="G24" s="13"/>
      <c r="H24" s="13"/>
      <c r="I24" s="13"/>
      <c r="J24" s="14">
        <v>3319</v>
      </c>
      <c r="K24" s="17" t="s">
        <v>276</v>
      </c>
      <c r="L24" s="99" t="s">
        <v>381</v>
      </c>
      <c r="M24" s="161">
        <v>83540407.699999988</v>
      </c>
      <c r="N24" s="161">
        <v>80377866.923000008</v>
      </c>
      <c r="O24" s="173">
        <v>71415848.989999995</v>
      </c>
      <c r="P24" s="161">
        <v>79796239.877000004</v>
      </c>
      <c r="Q24" s="161">
        <v>89502263.603</v>
      </c>
      <c r="R24" s="161">
        <v>93121158.706</v>
      </c>
      <c r="S24" s="161">
        <v>84454961.675999999</v>
      </c>
      <c r="T24" s="161">
        <v>94942642.968999997</v>
      </c>
      <c r="U24" s="161">
        <v>80989382.213</v>
      </c>
      <c r="V24" s="161">
        <v>74204283.001000002</v>
      </c>
      <c r="W24" s="161">
        <v>86888868.191</v>
      </c>
      <c r="X24" s="161">
        <v>68401494.395999998</v>
      </c>
      <c r="Y24" s="161">
        <v>74170947.263999999</v>
      </c>
      <c r="Z24" s="161">
        <v>70449688.744000003</v>
      </c>
      <c r="AA24" s="174">
        <v>75</v>
      </c>
      <c r="AB24" s="118">
        <f t="shared" si="0"/>
        <v>-1.3528653088410088E-2</v>
      </c>
      <c r="AC24" s="113"/>
      <c r="AD24" s="161">
        <v>56150.282999999996</v>
      </c>
      <c r="AE24" s="161">
        <v>55809.748999999996</v>
      </c>
      <c r="AF24" s="163">
        <v>37600.18</v>
      </c>
      <c r="AG24" s="161">
        <v>50375.756999999998</v>
      </c>
      <c r="AH24" s="161">
        <v>62796.270000000004</v>
      </c>
      <c r="AI24" s="161">
        <v>58964.309000000001</v>
      </c>
      <c r="AJ24" s="161">
        <v>45145.605000000003</v>
      </c>
      <c r="AK24" s="161">
        <v>6577.5059999999994</v>
      </c>
      <c r="AL24" s="161">
        <v>5443.96</v>
      </c>
      <c r="AM24" s="161">
        <v>5765.777</v>
      </c>
      <c r="AN24" s="161">
        <v>7073.42</v>
      </c>
      <c r="AO24" s="161">
        <v>5124.3270000000002</v>
      </c>
      <c r="AP24" s="161">
        <v>5519.5640000000003</v>
      </c>
      <c r="AQ24" s="161">
        <v>6235.6310000000003</v>
      </c>
      <c r="AR24" s="118">
        <f t="shared" si="1"/>
        <v>-0.83415954391707692</v>
      </c>
      <c r="AS24" s="53"/>
      <c r="AT24" s="79">
        <f t="shared" si="2"/>
        <v>1.3442664345532036</v>
      </c>
      <c r="AU24" s="80">
        <f t="shared" si="3"/>
        <v>1.3886845007585071</v>
      </c>
      <c r="AV24" s="152">
        <f t="shared" si="4"/>
        <v>1.0529925928701056</v>
      </c>
      <c r="AW24" s="80">
        <f t="shared" si="5"/>
        <v>1.2626097940868015</v>
      </c>
      <c r="AX24" s="80">
        <f t="shared" si="6"/>
        <v>1.4032331132660909</v>
      </c>
      <c r="AY24" s="80">
        <f t="shared" si="7"/>
        <v>1.2663998133047458</v>
      </c>
      <c r="AZ24" s="80">
        <f t="shared" si="8"/>
        <v>1.0691048602495372</v>
      </c>
      <c r="BA24" s="80">
        <f t="shared" si="9"/>
        <v>0.13855746573534169</v>
      </c>
      <c r="BB24" s="80">
        <f t="shared" si="10"/>
        <v>0.13443638786335041</v>
      </c>
      <c r="BC24" s="80">
        <f t="shared" si="11"/>
        <v>0.15540280875491508</v>
      </c>
      <c r="BD24" s="80">
        <f t="shared" si="12"/>
        <v>0.16281533290204991</v>
      </c>
      <c r="BE24" s="80">
        <f t="shared" si="13"/>
        <v>0.1498308493183933</v>
      </c>
      <c r="BF24" s="80">
        <f t="shared" si="14"/>
        <v>0.14883358521373516</v>
      </c>
      <c r="BG24" s="80">
        <f t="shared" si="14"/>
        <v>0.17702366358662078</v>
      </c>
      <c r="BH24" s="61">
        <f t="shared" si="15"/>
        <v>-0.83188517679491603</v>
      </c>
      <c r="BI24" s="90" t="s">
        <v>352</v>
      </c>
      <c r="BJ24" s="181" t="s">
        <v>575</v>
      </c>
    </row>
    <row r="25" spans="1:62">
      <c r="A25" s="2">
        <v>33</v>
      </c>
      <c r="B25" s="13"/>
      <c r="C25" s="14"/>
      <c r="D25" s="16">
        <v>84</v>
      </c>
      <c r="E25" s="14">
        <v>45.709999999999127</v>
      </c>
      <c r="F25" s="12">
        <v>6166</v>
      </c>
      <c r="G25" s="13">
        <v>11</v>
      </c>
      <c r="H25" s="13" t="s">
        <v>278</v>
      </c>
      <c r="I25" s="13" t="s">
        <v>11</v>
      </c>
      <c r="J25" s="14">
        <v>2408</v>
      </c>
      <c r="K25" s="17" t="s">
        <v>277</v>
      </c>
      <c r="L25" s="99" t="s">
        <v>383</v>
      </c>
      <c r="M25" s="161">
        <v>182107967.84999999</v>
      </c>
      <c r="N25" s="161">
        <v>173780839.5</v>
      </c>
      <c r="O25" s="173">
        <v>164105756.42500001</v>
      </c>
      <c r="P25" s="161">
        <v>171808993.30000001</v>
      </c>
      <c r="Q25" s="161">
        <v>162775849.59999999</v>
      </c>
      <c r="R25" s="161">
        <v>169808163.07499999</v>
      </c>
      <c r="S25" s="161">
        <v>196701189.69999999</v>
      </c>
      <c r="T25" s="161">
        <v>150964619.18200001</v>
      </c>
      <c r="U25" s="161">
        <v>180749115.19999999</v>
      </c>
      <c r="V25" s="161">
        <v>172453835.926</v>
      </c>
      <c r="W25" s="161">
        <v>173726663.24900001</v>
      </c>
      <c r="X25" s="161">
        <v>161889124.61700001</v>
      </c>
      <c r="Y25" s="161">
        <v>186546892.07800001</v>
      </c>
      <c r="Z25" s="161">
        <v>154252624.74599999</v>
      </c>
      <c r="AA25" s="174">
        <v>51.166666666666664</v>
      </c>
      <c r="AB25" s="118">
        <f t="shared" si="0"/>
        <v>-6.0041353171563609E-2</v>
      </c>
      <c r="AC25" s="113"/>
      <c r="AD25" s="161">
        <v>63388.832000000002</v>
      </c>
      <c r="AE25" s="161">
        <v>57365.214</v>
      </c>
      <c r="AF25" s="163">
        <v>53195.834000000003</v>
      </c>
      <c r="AG25" s="161">
        <v>53561.112000000001</v>
      </c>
      <c r="AH25" s="161">
        <v>44626.036</v>
      </c>
      <c r="AI25" s="161">
        <v>67205.171000000002</v>
      </c>
      <c r="AJ25" s="161">
        <v>83543.429000000004</v>
      </c>
      <c r="AK25" s="161">
        <v>48833.225999999995</v>
      </c>
      <c r="AL25" s="161">
        <v>60051.358999999997</v>
      </c>
      <c r="AM25" s="161">
        <v>54795.883000000002</v>
      </c>
      <c r="AN25" s="161">
        <v>54242.205999999998</v>
      </c>
      <c r="AO25" s="161">
        <v>56732.962</v>
      </c>
      <c r="AP25" s="161">
        <v>54389.964</v>
      </c>
      <c r="AQ25" s="161">
        <v>51636.002</v>
      </c>
      <c r="AR25" s="118">
        <f t="shared" si="1"/>
        <v>-2.9322446566022484E-2</v>
      </c>
      <c r="AS25" s="53"/>
      <c r="AT25" s="79">
        <f t="shared" si="2"/>
        <v>0.69616758397098333</v>
      </c>
      <c r="AU25" s="80">
        <f t="shared" si="3"/>
        <v>0.66020182852206788</v>
      </c>
      <c r="AV25" s="152">
        <f t="shared" si="4"/>
        <v>0.64831161512986513</v>
      </c>
      <c r="AW25" s="80">
        <f t="shared" si="5"/>
        <v>0.62349602277775518</v>
      </c>
      <c r="AX25" s="80">
        <f t="shared" si="6"/>
        <v>0.5483127393856343</v>
      </c>
      <c r="AY25" s="80">
        <f t="shared" si="7"/>
        <v>0.79154228846250663</v>
      </c>
      <c r="AZ25" s="80">
        <f t="shared" si="8"/>
        <v>0.84944508091096727</v>
      </c>
      <c r="BA25" s="80">
        <f t="shared" si="9"/>
        <v>0.64694928208479896</v>
      </c>
      <c r="BB25" s="80">
        <f t="shared" si="10"/>
        <v>0.66447195532385106</v>
      </c>
      <c r="BC25" s="80">
        <f t="shared" si="11"/>
        <v>0.6354846525247827</v>
      </c>
      <c r="BD25" s="80">
        <f t="shared" si="12"/>
        <v>0.6244545884387982</v>
      </c>
      <c r="BE25" s="80">
        <f t="shared" si="13"/>
        <v>0.70088663626070979</v>
      </c>
      <c r="BF25" s="80">
        <f t="shared" si="14"/>
        <v>0.58312377541254523</v>
      </c>
      <c r="BG25" s="80">
        <f t="shared" si="14"/>
        <v>0.6694991684585776</v>
      </c>
      <c r="BH25" s="61">
        <f t="shared" si="15"/>
        <v>3.2681125610356888E-2</v>
      </c>
      <c r="BI25" s="90"/>
      <c r="BJ25" s="181" t="s">
        <v>451</v>
      </c>
    </row>
    <row r="26" spans="1:62">
      <c r="A26" s="2">
        <v>34</v>
      </c>
      <c r="B26" s="13"/>
      <c r="C26" s="14"/>
      <c r="D26" s="15"/>
      <c r="E26" s="16">
        <v>35.489999999997963</v>
      </c>
      <c r="F26" s="12">
        <v>6705</v>
      </c>
      <c r="G26" s="13">
        <v>14</v>
      </c>
      <c r="H26" s="13" t="s">
        <v>286</v>
      </c>
      <c r="I26" s="13" t="s">
        <v>11</v>
      </c>
      <c r="J26" s="14">
        <v>2364</v>
      </c>
      <c r="K26" s="17" t="s">
        <v>285</v>
      </c>
      <c r="L26" s="99">
        <v>4</v>
      </c>
      <c r="M26" s="161">
        <v>23262874.550000001</v>
      </c>
      <c r="N26" s="161">
        <v>20260360.399999999</v>
      </c>
      <c r="O26" s="173">
        <v>27232157.25</v>
      </c>
      <c r="P26" s="161">
        <v>25345307.305</v>
      </c>
      <c r="Q26" s="161">
        <v>28070891.978999998</v>
      </c>
      <c r="R26" s="161">
        <v>27182799.131000001</v>
      </c>
      <c r="S26" s="161">
        <v>25277887.109000001</v>
      </c>
      <c r="T26" s="161">
        <v>24820328.285</v>
      </c>
      <c r="U26" s="161">
        <v>23807944.013</v>
      </c>
      <c r="V26" s="161">
        <v>22997258.373</v>
      </c>
      <c r="W26" s="161">
        <v>25403484.313000001</v>
      </c>
      <c r="X26" s="161">
        <v>23140387.454999998</v>
      </c>
      <c r="Y26" s="161">
        <v>22350916.662999999</v>
      </c>
      <c r="Z26" s="161">
        <v>23146482.879999999</v>
      </c>
      <c r="AA26" s="174">
        <v>49</v>
      </c>
      <c r="AB26" s="118">
        <f t="shared" si="0"/>
        <v>-0.15003124183266828</v>
      </c>
      <c r="AC26" s="113"/>
      <c r="AD26" s="161">
        <v>31594.962</v>
      </c>
      <c r="AE26" s="161">
        <v>30833.894</v>
      </c>
      <c r="AF26" s="163">
        <v>41049.35</v>
      </c>
      <c r="AG26" s="161">
        <v>41658.942999999999</v>
      </c>
      <c r="AH26" s="161">
        <v>41875.711000000003</v>
      </c>
      <c r="AI26" s="161">
        <v>32778.529000000002</v>
      </c>
      <c r="AJ26" s="161">
        <v>29944.116000000002</v>
      </c>
      <c r="AK26" s="161">
        <v>28790.358</v>
      </c>
      <c r="AL26" s="161">
        <v>32037.221000000001</v>
      </c>
      <c r="AM26" s="161">
        <v>1465.4880000000001</v>
      </c>
      <c r="AN26" s="161">
        <v>2256.431</v>
      </c>
      <c r="AO26" s="161">
        <v>2016.4469999999999</v>
      </c>
      <c r="AP26" s="161">
        <v>2283.4340000000002</v>
      </c>
      <c r="AQ26" s="161">
        <v>2124.5529999999999</v>
      </c>
      <c r="AR26" s="118">
        <f t="shared" si="1"/>
        <v>-0.94824393078087721</v>
      </c>
      <c r="AS26" s="53"/>
      <c r="AT26" s="79">
        <f t="shared" si="2"/>
        <v>2.7163420352107774</v>
      </c>
      <c r="AU26" s="80">
        <f t="shared" si="3"/>
        <v>3.0437655985626004</v>
      </c>
      <c r="AV26" s="152">
        <f t="shared" si="4"/>
        <v>3.0147703410459705</v>
      </c>
      <c r="AW26" s="80">
        <f t="shared" si="5"/>
        <v>3.2873101516336103</v>
      </c>
      <c r="AX26" s="80">
        <f t="shared" si="6"/>
        <v>2.9835682479436327</v>
      </c>
      <c r="AY26" s="80">
        <f t="shared" si="7"/>
        <v>2.4117110855311794</v>
      </c>
      <c r="AZ26" s="80">
        <f t="shared" si="8"/>
        <v>2.3691945351982069</v>
      </c>
      <c r="BA26" s="80">
        <f t="shared" si="9"/>
        <v>2.3199014670083362</v>
      </c>
      <c r="BB26" s="80">
        <f t="shared" si="10"/>
        <v>2.691305136008932</v>
      </c>
      <c r="BC26" s="80">
        <f t="shared" si="11"/>
        <v>0.12744893119264691</v>
      </c>
      <c r="BD26" s="80">
        <f t="shared" si="12"/>
        <v>0.17764736303084944</v>
      </c>
      <c r="BE26" s="80">
        <f t="shared" si="13"/>
        <v>0.17427945006722881</v>
      </c>
      <c r="BF26" s="80">
        <f t="shared" si="14"/>
        <v>0.20432575848488815</v>
      </c>
      <c r="BG26" s="80">
        <f t="shared" si="14"/>
        <v>0.18357458547931235</v>
      </c>
      <c r="BH26" s="61">
        <f t="shared" si="15"/>
        <v>-0.93910826871952668</v>
      </c>
      <c r="BI26" s="90" t="s">
        <v>350</v>
      </c>
      <c r="BJ26" s="182" t="s">
        <v>508</v>
      </c>
    </row>
    <row r="27" spans="1:62" ht="13.5" thickBot="1">
      <c r="A27" s="2">
        <v>35</v>
      </c>
      <c r="B27" s="23"/>
      <c r="C27" s="24"/>
      <c r="D27" s="25"/>
      <c r="E27" s="25"/>
      <c r="F27" s="22"/>
      <c r="G27" s="23"/>
      <c r="H27" s="23"/>
      <c r="I27" s="23"/>
      <c r="J27" s="24">
        <v>6041</v>
      </c>
      <c r="K27" s="27" t="s">
        <v>287</v>
      </c>
      <c r="L27" s="100" t="s">
        <v>377</v>
      </c>
      <c r="M27" s="164">
        <v>18823180.199000001</v>
      </c>
      <c r="N27" s="164">
        <v>17788416.986000001</v>
      </c>
      <c r="O27" s="175">
        <v>17183175.6505</v>
      </c>
      <c r="P27" s="164">
        <v>18201237.885499999</v>
      </c>
      <c r="Q27" s="164">
        <v>19223604.800000001</v>
      </c>
      <c r="R27" s="164">
        <v>19144210.627999999</v>
      </c>
      <c r="S27" s="164">
        <v>17358808.800999999</v>
      </c>
      <c r="T27" s="164">
        <v>17877272.901999999</v>
      </c>
      <c r="U27" s="164">
        <v>17636278.112</v>
      </c>
      <c r="V27" s="164">
        <v>20624006.574000001</v>
      </c>
      <c r="W27" s="164">
        <v>20066936.4925</v>
      </c>
      <c r="X27" s="164">
        <v>22102161.009500001</v>
      </c>
      <c r="Y27" s="164">
        <v>20319898.364500001</v>
      </c>
      <c r="Z27" s="164">
        <v>20850856.547000002</v>
      </c>
      <c r="AA27" s="176">
        <v>87.666666666666671</v>
      </c>
      <c r="AB27" s="119">
        <f t="shared" si="0"/>
        <v>0.21344604577753237</v>
      </c>
      <c r="AC27" s="114"/>
      <c r="AD27" s="164">
        <v>30588.46</v>
      </c>
      <c r="AE27" s="164">
        <v>28181.279500000004</v>
      </c>
      <c r="AF27" s="165">
        <v>28690.998500000002</v>
      </c>
      <c r="AG27" s="164">
        <v>32243.171499999997</v>
      </c>
      <c r="AH27" s="164">
        <v>32260.027000000002</v>
      </c>
      <c r="AI27" s="164">
        <v>26293.154000000002</v>
      </c>
      <c r="AJ27" s="164">
        <v>21635.074499999999</v>
      </c>
      <c r="AK27" s="164">
        <v>24849.054499999998</v>
      </c>
      <c r="AL27" s="164">
        <v>18122.308499999999</v>
      </c>
      <c r="AM27" s="164">
        <v>1088.1844999999998</v>
      </c>
      <c r="AN27" s="164">
        <v>1324.085</v>
      </c>
      <c r="AO27" s="164">
        <v>1503.152</v>
      </c>
      <c r="AP27" s="164">
        <v>1604.8200000000002</v>
      </c>
      <c r="AQ27" s="164">
        <v>1870.1670000000001</v>
      </c>
      <c r="AR27" s="119">
        <f t="shared" si="1"/>
        <v>-0.9348169426728038</v>
      </c>
      <c r="AS27" s="54"/>
      <c r="AT27" s="83">
        <f t="shared" si="2"/>
        <v>3.250084170327928</v>
      </c>
      <c r="AU27" s="84">
        <f t="shared" si="3"/>
        <v>3.1684977389701947</v>
      </c>
      <c r="AV27" s="154">
        <f t="shared" si="4"/>
        <v>3.3394291117736601</v>
      </c>
      <c r="AW27" s="84">
        <f t="shared" si="5"/>
        <v>3.5429646821644467</v>
      </c>
      <c r="AX27" s="84">
        <f t="shared" si="6"/>
        <v>3.356293196372826</v>
      </c>
      <c r="AY27" s="84">
        <f t="shared" si="7"/>
        <v>2.7468517256641629</v>
      </c>
      <c r="AZ27" s="84">
        <f t="shared" si="8"/>
        <v>2.4926911458064631</v>
      </c>
      <c r="BA27" s="84">
        <f t="shared" si="9"/>
        <v>2.7799603033659617</v>
      </c>
      <c r="BB27" s="84">
        <f t="shared" si="10"/>
        <v>2.0551171154042187</v>
      </c>
      <c r="BC27" s="84">
        <f t="shared" si="11"/>
        <v>0.10552600398914125</v>
      </c>
      <c r="BD27" s="84">
        <f t="shared" si="12"/>
        <v>0.13196683016312685</v>
      </c>
      <c r="BE27" s="84">
        <f t="shared" si="13"/>
        <v>0.13601855486926476</v>
      </c>
      <c r="BF27" s="84">
        <f t="shared" si="14"/>
        <v>0.1579555144629769</v>
      </c>
      <c r="BG27" s="84">
        <f t="shared" si="14"/>
        <v>0.17938514859420274</v>
      </c>
      <c r="BH27" s="63">
        <f t="shared" si="15"/>
        <v>-0.94628269006766652</v>
      </c>
      <c r="BI27" s="90" t="s">
        <v>350</v>
      </c>
      <c r="BJ27" s="181" t="s">
        <v>509</v>
      </c>
    </row>
    <row r="28" spans="1:62" ht="12.75" customHeight="1">
      <c r="A28" s="2">
        <v>36</v>
      </c>
      <c r="B28" s="4" t="s">
        <v>53</v>
      </c>
      <c r="C28" s="5">
        <v>21</v>
      </c>
      <c r="D28" s="7">
        <v>5</v>
      </c>
      <c r="E28" s="5">
        <v>36.620000000002619</v>
      </c>
      <c r="F28" s="3">
        <v>1353</v>
      </c>
      <c r="G28" s="4">
        <v>15</v>
      </c>
      <c r="H28" s="4" t="s">
        <v>52</v>
      </c>
      <c r="I28" s="4" t="s">
        <v>11</v>
      </c>
      <c r="J28" s="5">
        <v>1554</v>
      </c>
      <c r="K28" s="8" t="s">
        <v>51</v>
      </c>
      <c r="L28" s="101" t="s">
        <v>400</v>
      </c>
      <c r="M28" s="166">
        <v>66840518.75</v>
      </c>
      <c r="N28" s="166">
        <v>70006336.099999994</v>
      </c>
      <c r="O28" s="177">
        <v>52566915.975000001</v>
      </c>
      <c r="P28" s="166">
        <v>58101023.425000004</v>
      </c>
      <c r="Q28" s="166">
        <v>57616072.299999997</v>
      </c>
      <c r="R28" s="166">
        <v>67760805.5</v>
      </c>
      <c r="S28" s="166">
        <v>66571925</v>
      </c>
      <c r="T28" s="166">
        <v>69952050.502000004</v>
      </c>
      <c r="U28" s="166">
        <v>54967695.465000004</v>
      </c>
      <c r="V28" s="166">
        <v>59498322.107999995</v>
      </c>
      <c r="W28" s="166">
        <v>61577965.431000002</v>
      </c>
      <c r="X28" s="166">
        <v>59150626.388999999</v>
      </c>
      <c r="Y28" s="166">
        <v>25870691.423</v>
      </c>
      <c r="Z28" s="166">
        <v>25441659.767999999</v>
      </c>
      <c r="AA28" s="178">
        <v>37.166666666666664</v>
      </c>
      <c r="AB28" s="120">
        <f t="shared" si="0"/>
        <v>-0.51601384071875833</v>
      </c>
      <c r="AC28" s="115"/>
      <c r="AD28" s="166">
        <v>51810.402000000002</v>
      </c>
      <c r="AE28" s="166">
        <v>55845.862999999998</v>
      </c>
      <c r="AF28" s="167">
        <v>41899.029000000002</v>
      </c>
      <c r="AG28" s="166">
        <v>46959.659</v>
      </c>
      <c r="AH28" s="166">
        <v>48009.985000000001</v>
      </c>
      <c r="AI28" s="166">
        <v>50098.358</v>
      </c>
      <c r="AJ28" s="166">
        <v>46475.756999999998</v>
      </c>
      <c r="AK28" s="166">
        <v>46750.899999999994</v>
      </c>
      <c r="AL28" s="166">
        <v>37830.449000000001</v>
      </c>
      <c r="AM28" s="166">
        <v>40224.875</v>
      </c>
      <c r="AN28" s="166">
        <v>42924.118000000002</v>
      </c>
      <c r="AO28" s="166">
        <v>42140.792999999998</v>
      </c>
      <c r="AP28" s="166">
        <v>19699.108</v>
      </c>
      <c r="AQ28" s="166">
        <v>18732.626</v>
      </c>
      <c r="AR28" s="120">
        <f t="shared" si="1"/>
        <v>-0.55291025956711315</v>
      </c>
      <c r="AS28" s="53"/>
      <c r="AT28" s="79">
        <f t="shared" si="2"/>
        <v>1.5502692967953664</v>
      </c>
      <c r="AU28" s="80">
        <f t="shared" si="3"/>
        <v>1.5954516722665624</v>
      </c>
      <c r="AV28" s="152">
        <f t="shared" si="4"/>
        <v>1.5941216342205244</v>
      </c>
      <c r="AW28" s="80">
        <f t="shared" si="5"/>
        <v>1.6164830232506355</v>
      </c>
      <c r="AX28" s="80">
        <f t="shared" si="6"/>
        <v>1.6665483460940465</v>
      </c>
      <c r="AY28" s="80">
        <f t="shared" si="7"/>
        <v>1.4786824811284158</v>
      </c>
      <c r="AZ28" s="80">
        <f t="shared" si="8"/>
        <v>1.3962569656803525</v>
      </c>
      <c r="BA28" s="80">
        <f t="shared" si="9"/>
        <v>1.336655599499927</v>
      </c>
      <c r="BB28" s="80">
        <f t="shared" si="10"/>
        <v>1.3764611625054599</v>
      </c>
      <c r="BC28" s="80">
        <f t="shared" si="11"/>
        <v>1.3521347686741392</v>
      </c>
      <c r="BD28" s="80">
        <f t="shared" si="12"/>
        <v>1.3941388839193718</v>
      </c>
      <c r="BE28" s="80">
        <f t="shared" si="13"/>
        <v>1.4248637951139855</v>
      </c>
      <c r="BF28" s="80">
        <f t="shared" si="14"/>
        <v>1.5228899512509175</v>
      </c>
      <c r="BG28" s="80">
        <f t="shared" si="14"/>
        <v>1.4725946475836074</v>
      </c>
      <c r="BH28" s="61">
        <f t="shared" si="15"/>
        <v>-7.6234450388310532E-2</v>
      </c>
      <c r="BI28" s="96"/>
      <c r="BJ28" s="181" t="s">
        <v>452</v>
      </c>
    </row>
    <row r="29" spans="1:62">
      <c r="A29" s="2">
        <v>37</v>
      </c>
      <c r="B29" s="13"/>
      <c r="C29" s="14"/>
      <c r="D29" s="14">
        <v>82</v>
      </c>
      <c r="E29" s="14">
        <v>33.850000000005821</v>
      </c>
      <c r="F29" s="12">
        <v>1355</v>
      </c>
      <c r="G29" s="13">
        <v>17</v>
      </c>
      <c r="H29" s="13" t="s">
        <v>55</v>
      </c>
      <c r="I29" s="13" t="s">
        <v>11</v>
      </c>
      <c r="J29" s="14">
        <v>2727</v>
      </c>
      <c r="K29" s="17" t="s">
        <v>54</v>
      </c>
      <c r="L29" s="99" t="s">
        <v>384</v>
      </c>
      <c r="M29" s="161">
        <v>40723965.081</v>
      </c>
      <c r="N29" s="161">
        <v>32938758.715999998</v>
      </c>
      <c r="O29" s="173">
        <v>32474209.839999996</v>
      </c>
      <c r="P29" s="161">
        <v>39589168.864999995</v>
      </c>
      <c r="Q29" s="161">
        <v>34044767.318999998</v>
      </c>
      <c r="R29" s="161">
        <v>27358947.783</v>
      </c>
      <c r="S29" s="161">
        <v>30763755.921</v>
      </c>
      <c r="T29" s="161">
        <v>35207830.634000003</v>
      </c>
      <c r="U29" s="161">
        <v>35715069.798</v>
      </c>
      <c r="V29" s="161">
        <v>21901593.699000001</v>
      </c>
      <c r="W29" s="161">
        <v>28327181.447000001</v>
      </c>
      <c r="X29" s="161">
        <v>25488043.299999997</v>
      </c>
      <c r="Y29" s="161">
        <v>24208774.413999997</v>
      </c>
      <c r="Z29" s="161">
        <v>29417484.810000002</v>
      </c>
      <c r="AA29" s="174">
        <v>58.2</v>
      </c>
      <c r="AB29" s="118">
        <f t="shared" si="0"/>
        <v>-9.4127772317184555E-2</v>
      </c>
      <c r="AC29" s="113"/>
      <c r="AD29" s="161">
        <v>42492.805</v>
      </c>
      <c r="AE29" s="161">
        <v>40548.404000000002</v>
      </c>
      <c r="AF29" s="163">
        <v>38490.006000000001</v>
      </c>
      <c r="AG29" s="161">
        <v>47264.201999999997</v>
      </c>
      <c r="AH29" s="161">
        <v>43109.482000000004</v>
      </c>
      <c r="AI29" s="161">
        <v>34180.721999999994</v>
      </c>
      <c r="AJ29" s="161">
        <v>38254.597999999998</v>
      </c>
      <c r="AK29" s="161">
        <v>43206.578999999998</v>
      </c>
      <c r="AL29" s="161">
        <v>44988.97</v>
      </c>
      <c r="AM29" s="161">
        <v>28797.107</v>
      </c>
      <c r="AN29" s="161">
        <v>15497.128000000001</v>
      </c>
      <c r="AO29" s="161">
        <v>952.09400000000005</v>
      </c>
      <c r="AP29" s="161">
        <v>1490.74</v>
      </c>
      <c r="AQ29" s="161">
        <v>1789.192</v>
      </c>
      <c r="AR29" s="118">
        <f t="shared" si="1"/>
        <v>-0.95351541384534977</v>
      </c>
      <c r="AS29" s="53"/>
      <c r="AT29" s="79">
        <f t="shared" si="2"/>
        <v>2.0868697296779315</v>
      </c>
      <c r="AU29" s="80">
        <f t="shared" si="3"/>
        <v>2.4620480904948989</v>
      </c>
      <c r="AV29" s="152">
        <f t="shared" si="4"/>
        <v>2.3704968459364988</v>
      </c>
      <c r="AW29" s="80">
        <f t="shared" si="5"/>
        <v>2.3877339865947702</v>
      </c>
      <c r="AX29" s="80">
        <f t="shared" si="6"/>
        <v>2.532517352582468</v>
      </c>
      <c r="AY29" s="80">
        <f t="shared" si="7"/>
        <v>2.4986868845328059</v>
      </c>
      <c r="AZ29" s="80">
        <f t="shared" si="8"/>
        <v>2.4869913867627971</v>
      </c>
      <c r="BA29" s="80">
        <f t="shared" si="9"/>
        <v>2.4543732585600235</v>
      </c>
      <c r="BB29" s="80">
        <f t="shared" si="10"/>
        <v>2.5193270098281779</v>
      </c>
      <c r="BC29" s="80">
        <f t="shared" si="11"/>
        <v>2.6296814191484925</v>
      </c>
      <c r="BD29" s="80">
        <f t="shared" si="12"/>
        <v>1.0941524859432301</v>
      </c>
      <c r="BE29" s="80">
        <f t="shared" si="13"/>
        <v>7.4709069565963904E-2</v>
      </c>
      <c r="BF29" s="80">
        <f t="shared" si="14"/>
        <v>0.12315699873991978</v>
      </c>
      <c r="BG29" s="80">
        <f t="shared" si="14"/>
        <v>0.1216413987501605</v>
      </c>
      <c r="BH29" s="61">
        <f t="shared" si="15"/>
        <v>-0.9486852728959847</v>
      </c>
      <c r="BI29" s="90" t="s">
        <v>348</v>
      </c>
      <c r="BJ29" s="181" t="s">
        <v>510</v>
      </c>
    </row>
    <row r="30" spans="1:62">
      <c r="A30" s="2">
        <v>38</v>
      </c>
      <c r="B30" s="13"/>
      <c r="C30" s="14"/>
      <c r="D30" s="15"/>
      <c r="E30" s="16">
        <v>22.81000000000131</v>
      </c>
      <c r="F30" s="12">
        <v>1356</v>
      </c>
      <c r="G30" s="13">
        <v>19</v>
      </c>
      <c r="H30" s="13" t="s">
        <v>57</v>
      </c>
      <c r="I30" s="13" t="s">
        <v>11</v>
      </c>
      <c r="J30" s="14">
        <v>3149</v>
      </c>
      <c r="K30" s="17" t="s">
        <v>56</v>
      </c>
      <c r="L30" s="99" t="s">
        <v>381</v>
      </c>
      <c r="M30" s="161">
        <v>68478304.226999998</v>
      </c>
      <c r="N30" s="161">
        <v>63919253.305</v>
      </c>
      <c r="O30" s="173">
        <v>54831979.241999999</v>
      </c>
      <c r="P30" s="161">
        <v>52594748.236000001</v>
      </c>
      <c r="Q30" s="161">
        <v>59185902.506999999</v>
      </c>
      <c r="R30" s="161">
        <v>62419452.005999997</v>
      </c>
      <c r="S30" s="161">
        <v>61255507.079999998</v>
      </c>
      <c r="T30" s="161">
        <v>56799318.506999999</v>
      </c>
      <c r="U30" s="161">
        <v>63602281.255999997</v>
      </c>
      <c r="V30" s="161">
        <v>63093826.901999995</v>
      </c>
      <c r="W30" s="161">
        <v>63058064.681999996</v>
      </c>
      <c r="X30" s="161">
        <v>56460471.083999999</v>
      </c>
      <c r="Y30" s="161">
        <v>58454795.594999999</v>
      </c>
      <c r="Z30" s="161">
        <v>63998205.284999996</v>
      </c>
      <c r="AA30" s="174">
        <v>72.2</v>
      </c>
      <c r="AB30" s="118">
        <f t="shared" si="0"/>
        <v>0.16716934478226686</v>
      </c>
      <c r="AC30" s="113"/>
      <c r="AD30" s="161">
        <v>37837.463000000003</v>
      </c>
      <c r="AE30" s="161">
        <v>30456.989000000001</v>
      </c>
      <c r="AF30" s="163">
        <v>25782.083999999999</v>
      </c>
      <c r="AG30" s="161">
        <v>24988.059999999998</v>
      </c>
      <c r="AH30" s="161">
        <v>30881.330999999998</v>
      </c>
      <c r="AI30" s="161">
        <v>30722.472999999998</v>
      </c>
      <c r="AJ30" s="161">
        <v>28794.091</v>
      </c>
      <c r="AK30" s="161">
        <v>22599.300999999999</v>
      </c>
      <c r="AL30" s="161">
        <v>10915.937</v>
      </c>
      <c r="AM30" s="161">
        <v>4408.8429999999998</v>
      </c>
      <c r="AN30" s="161">
        <v>5791.4089999999997</v>
      </c>
      <c r="AO30" s="161">
        <v>4620.5770000000002</v>
      </c>
      <c r="AP30" s="161">
        <v>4859.7690000000002</v>
      </c>
      <c r="AQ30" s="161">
        <v>5619.84</v>
      </c>
      <c r="AR30" s="118">
        <f t="shared" si="1"/>
        <v>-0.78202537855357235</v>
      </c>
      <c r="AS30" s="53"/>
      <c r="AT30" s="79">
        <f t="shared" si="2"/>
        <v>1.1050934577635536</v>
      </c>
      <c r="AU30" s="80">
        <f t="shared" si="3"/>
        <v>0.95298325387720206</v>
      </c>
      <c r="AV30" s="152">
        <f t="shared" si="4"/>
        <v>0.94040318647668053</v>
      </c>
      <c r="AW30" s="80">
        <f t="shared" si="5"/>
        <v>0.95021122214997855</v>
      </c>
      <c r="AX30" s="80">
        <f t="shared" si="6"/>
        <v>1.04353671032887</v>
      </c>
      <c r="AY30" s="80">
        <f t="shared" si="7"/>
        <v>0.9843877833803103</v>
      </c>
      <c r="AZ30" s="80">
        <f t="shared" si="8"/>
        <v>0.94013068775660524</v>
      </c>
      <c r="BA30" s="80">
        <f t="shared" si="9"/>
        <v>0.79575958282720738</v>
      </c>
      <c r="BB30" s="80">
        <f t="shared" si="10"/>
        <v>0.34325614693168671</v>
      </c>
      <c r="BC30" s="80">
        <f t="shared" si="11"/>
        <v>0.13975513030293762</v>
      </c>
      <c r="BD30" s="80">
        <f t="shared" si="12"/>
        <v>0.18368495859192346</v>
      </c>
      <c r="BE30" s="80">
        <f t="shared" si="13"/>
        <v>0.16367475904073348</v>
      </c>
      <c r="BF30" s="80">
        <f t="shared" si="14"/>
        <v>0.16627443310795484</v>
      </c>
      <c r="BG30" s="80">
        <f t="shared" si="14"/>
        <v>0.17562492494823717</v>
      </c>
      <c r="BH30" s="61">
        <f t="shared" si="15"/>
        <v>-0.81324507671413315</v>
      </c>
      <c r="BI30" s="90" t="s">
        <v>353</v>
      </c>
      <c r="BJ30" s="181" t="s">
        <v>576</v>
      </c>
    </row>
    <row r="31" spans="1:62">
      <c r="A31" s="2">
        <v>39</v>
      </c>
      <c r="B31" s="13"/>
      <c r="C31" s="14"/>
      <c r="D31" s="21"/>
      <c r="E31" s="21"/>
      <c r="F31" s="12">
        <v>1364</v>
      </c>
      <c r="G31" s="13">
        <v>21</v>
      </c>
      <c r="H31" s="13" t="s">
        <v>59</v>
      </c>
      <c r="I31" s="13" t="s">
        <v>11</v>
      </c>
      <c r="J31" s="14">
        <v>3948</v>
      </c>
      <c r="K31" s="17" t="s">
        <v>58</v>
      </c>
      <c r="L31" s="99">
        <v>4</v>
      </c>
      <c r="M31" s="161">
        <v>32093552.092</v>
      </c>
      <c r="N31" s="161">
        <v>27578636.572000001</v>
      </c>
      <c r="O31" s="173">
        <v>31325830.513</v>
      </c>
      <c r="P31" s="161">
        <v>30906020.640999999</v>
      </c>
      <c r="Q31" s="161">
        <v>35452976.941</v>
      </c>
      <c r="R31" s="161">
        <v>32152848.318999998</v>
      </c>
      <c r="S31" s="161">
        <v>30140005.868000001</v>
      </c>
      <c r="T31" s="161">
        <v>34983484.678999998</v>
      </c>
      <c r="U31" s="161">
        <v>33072823.971000001</v>
      </c>
      <c r="V31" s="161">
        <v>36428449.108999997</v>
      </c>
      <c r="W31" s="161">
        <v>33958213.019000001</v>
      </c>
      <c r="X31" s="161">
        <v>32028752.010000002</v>
      </c>
      <c r="Y31" s="161">
        <v>24019043.644000001</v>
      </c>
      <c r="Z31" s="161">
        <v>28093645.559</v>
      </c>
      <c r="AA31" s="174">
        <v>81</v>
      </c>
      <c r="AB31" s="118">
        <f t="shared" si="0"/>
        <v>-0.10317954547633353</v>
      </c>
      <c r="AC31" s="113"/>
      <c r="AD31" s="161">
        <v>8178.7420000000002</v>
      </c>
      <c r="AE31" s="161">
        <v>5451.3289999999997</v>
      </c>
      <c r="AF31" s="163">
        <v>7211.9049999999997</v>
      </c>
      <c r="AG31" s="161">
        <v>8111.0739999999996</v>
      </c>
      <c r="AH31" s="161">
        <v>9365.4889999999996</v>
      </c>
      <c r="AI31" s="161">
        <v>7902.5770000000002</v>
      </c>
      <c r="AJ31" s="161">
        <v>8009.3530000000001</v>
      </c>
      <c r="AK31" s="161">
        <v>9384.1550000000007</v>
      </c>
      <c r="AL31" s="161">
        <v>9498.6010000000006</v>
      </c>
      <c r="AM31" s="161">
        <v>8164.3710000000001</v>
      </c>
      <c r="AN31" s="161">
        <v>8228.42</v>
      </c>
      <c r="AO31" s="161">
        <v>10755.873</v>
      </c>
      <c r="AP31" s="161">
        <v>7784.1620000000003</v>
      </c>
      <c r="AQ31" s="161">
        <v>9361.4220000000005</v>
      </c>
      <c r="AR31" s="118">
        <f t="shared" si="1"/>
        <v>0.2980512083839153</v>
      </c>
      <c r="AS31" s="53"/>
      <c r="AT31" s="79">
        <f t="shared" si="2"/>
        <v>0.50968132019507595</v>
      </c>
      <c r="AU31" s="80">
        <f t="shared" si="3"/>
        <v>0.39532984060093945</v>
      </c>
      <c r="AV31" s="152">
        <f t="shared" si="4"/>
        <v>0.46044461595405173</v>
      </c>
      <c r="AW31" s="80">
        <f t="shared" si="5"/>
        <v>0.52488633811625884</v>
      </c>
      <c r="AX31" s="80">
        <f t="shared" si="6"/>
        <v>0.5283330094161528</v>
      </c>
      <c r="AY31" s="80">
        <f t="shared" si="7"/>
        <v>0.49156310642190609</v>
      </c>
      <c r="AZ31" s="80">
        <f t="shared" si="8"/>
        <v>0.53147653886183377</v>
      </c>
      <c r="BA31" s="80">
        <f t="shared" si="9"/>
        <v>0.53649058040425301</v>
      </c>
      <c r="BB31" s="80">
        <f t="shared" si="10"/>
        <v>0.57440519795520784</v>
      </c>
      <c r="BC31" s="80">
        <f t="shared" si="11"/>
        <v>0.44824148157231947</v>
      </c>
      <c r="BD31" s="80">
        <f t="shared" si="12"/>
        <v>0.48462031823618673</v>
      </c>
      <c r="BE31" s="80">
        <f t="shared" si="13"/>
        <v>0.67163859501249423</v>
      </c>
      <c r="BF31" s="80">
        <f t="shared" si="14"/>
        <v>0.64816585667385618</v>
      </c>
      <c r="BG31" s="80">
        <f t="shared" si="14"/>
        <v>0.66644408824336443</v>
      </c>
      <c r="BH31" s="61">
        <f t="shared" si="15"/>
        <v>0.44739250965607907</v>
      </c>
      <c r="BI31" s="90" t="s">
        <v>354</v>
      </c>
      <c r="BJ31" s="181" t="s">
        <v>511</v>
      </c>
    </row>
    <row r="32" spans="1:62">
      <c r="A32" s="2">
        <v>40</v>
      </c>
      <c r="B32" s="13"/>
      <c r="C32" s="14"/>
      <c r="D32" s="21"/>
      <c r="E32" s="14">
        <v>41.159999999996217</v>
      </c>
      <c r="F32" s="12">
        <v>1378</v>
      </c>
      <c r="G32" s="13">
        <v>22</v>
      </c>
      <c r="H32" s="13" t="s">
        <v>61</v>
      </c>
      <c r="I32" s="13" t="s">
        <v>11</v>
      </c>
      <c r="J32" s="14">
        <v>2850</v>
      </c>
      <c r="K32" s="17" t="s">
        <v>62</v>
      </c>
      <c r="L32" s="99">
        <v>3</v>
      </c>
      <c r="M32" s="161">
        <v>49674895.950000003</v>
      </c>
      <c r="N32" s="161">
        <v>57906968.674999997</v>
      </c>
      <c r="O32" s="173">
        <v>57718638.325000003</v>
      </c>
      <c r="P32" s="161">
        <v>61701359.450000003</v>
      </c>
      <c r="Q32" s="161">
        <v>52061206.524999999</v>
      </c>
      <c r="R32" s="161">
        <v>46316268.625</v>
      </c>
      <c r="S32" s="161">
        <v>61305861.899999999</v>
      </c>
      <c r="T32" s="161">
        <v>52779641</v>
      </c>
      <c r="U32" s="161">
        <v>68920748.474999994</v>
      </c>
      <c r="V32" s="161">
        <v>53796707.112999998</v>
      </c>
      <c r="W32" s="161">
        <v>59060663.920000002</v>
      </c>
      <c r="X32" s="161">
        <v>39716327.130999997</v>
      </c>
      <c r="Y32" s="161">
        <v>64275317.284999996</v>
      </c>
      <c r="Z32" s="161">
        <v>38271742.020000003</v>
      </c>
      <c r="AA32" s="174">
        <v>61.333333333333336</v>
      </c>
      <c r="AB32" s="118">
        <f t="shared" si="0"/>
        <v>-0.33692576383211131</v>
      </c>
      <c r="AC32" s="113"/>
      <c r="AD32" s="161">
        <v>102919.734</v>
      </c>
      <c r="AE32" s="161">
        <v>75348.884000000005</v>
      </c>
      <c r="AF32" s="163">
        <v>47558.258999999998</v>
      </c>
      <c r="AG32" s="161">
        <v>75468.952000000005</v>
      </c>
      <c r="AH32" s="161">
        <v>56927.642</v>
      </c>
      <c r="AI32" s="161">
        <v>53519.135000000002</v>
      </c>
      <c r="AJ32" s="161">
        <v>52974.366999999998</v>
      </c>
      <c r="AK32" s="161">
        <v>3926.1680000000001</v>
      </c>
      <c r="AL32" s="161">
        <v>3439.1849999999999</v>
      </c>
      <c r="AM32" s="161">
        <v>3589.47</v>
      </c>
      <c r="AN32" s="161">
        <v>4933.7489999999998</v>
      </c>
      <c r="AO32" s="161">
        <v>3954.0529999999999</v>
      </c>
      <c r="AP32" s="161">
        <v>4434.665</v>
      </c>
      <c r="AQ32" s="161">
        <v>2698.3989999999999</v>
      </c>
      <c r="AR32" s="118">
        <f t="shared" si="1"/>
        <v>-0.94326119044854018</v>
      </c>
      <c r="AS32" s="53"/>
      <c r="AT32" s="79">
        <f t="shared" si="2"/>
        <v>4.1437322426842442</v>
      </c>
      <c r="AU32" s="80">
        <f t="shared" si="3"/>
        <v>2.6024116172577396</v>
      </c>
      <c r="AV32" s="152">
        <f t="shared" si="4"/>
        <v>1.6479341987318097</v>
      </c>
      <c r="AW32" s="80">
        <f t="shared" si="5"/>
        <v>2.4462654525839622</v>
      </c>
      <c r="AX32" s="80">
        <f t="shared" si="6"/>
        <v>2.1869505453225759</v>
      </c>
      <c r="AY32" s="80">
        <f t="shared" si="7"/>
        <v>2.3110296484942712</v>
      </c>
      <c r="AZ32" s="80">
        <f t="shared" si="8"/>
        <v>1.7281990778111873</v>
      </c>
      <c r="BA32" s="80">
        <f t="shared" si="9"/>
        <v>0.14877585090053946</v>
      </c>
      <c r="BB32" s="80">
        <f t="shared" si="10"/>
        <v>9.9801150628754845E-2</v>
      </c>
      <c r="BC32" s="80">
        <f t="shared" si="11"/>
        <v>0.13344571415719989</v>
      </c>
      <c r="BD32" s="80">
        <f t="shared" si="12"/>
        <v>0.16707394304550852</v>
      </c>
      <c r="BE32" s="80">
        <f t="shared" si="13"/>
        <v>0.19911473621203618</v>
      </c>
      <c r="BF32" s="80">
        <f t="shared" si="14"/>
        <v>0.13798967278018939</v>
      </c>
      <c r="BG32" s="80">
        <f t="shared" si="14"/>
        <v>0.1410126039514937</v>
      </c>
      <c r="BH32" s="61">
        <f t="shared" si="15"/>
        <v>-0.91443068293624119</v>
      </c>
      <c r="BI32" s="90" t="s">
        <v>356</v>
      </c>
      <c r="BJ32" s="181" t="s">
        <v>512</v>
      </c>
    </row>
    <row r="33" spans="1:62">
      <c r="A33" s="2">
        <v>41</v>
      </c>
      <c r="B33" s="13"/>
      <c r="C33" s="14"/>
      <c r="D33" s="21"/>
      <c r="E33" s="21"/>
      <c r="F33" s="12"/>
      <c r="G33" s="13"/>
      <c r="H33" s="13"/>
      <c r="I33" s="13"/>
      <c r="J33" s="14">
        <v>6031</v>
      </c>
      <c r="K33" s="17" t="s">
        <v>60</v>
      </c>
      <c r="L33" s="99">
        <v>2</v>
      </c>
      <c r="M33" s="161">
        <v>50840381.899999999</v>
      </c>
      <c r="N33" s="161">
        <v>46164252.924999997</v>
      </c>
      <c r="O33" s="173">
        <v>58269001.424999997</v>
      </c>
      <c r="P33" s="161">
        <v>43512271.600000001</v>
      </c>
      <c r="Q33" s="161">
        <v>41786049.424999997</v>
      </c>
      <c r="R33" s="161">
        <v>53241516.100000001</v>
      </c>
      <c r="S33" s="161">
        <v>45638211.25</v>
      </c>
      <c r="T33" s="161">
        <v>50437240.850000001</v>
      </c>
      <c r="U33" s="161">
        <v>38968091.200000003</v>
      </c>
      <c r="V33" s="161">
        <v>44740273.181000002</v>
      </c>
      <c r="W33" s="161">
        <v>42549745.82</v>
      </c>
      <c r="X33" s="161">
        <v>52907377.805</v>
      </c>
      <c r="Y33" s="161">
        <v>44809247.706</v>
      </c>
      <c r="Z33" s="161">
        <v>46169364.931000002</v>
      </c>
      <c r="AA33" s="174">
        <v>87</v>
      </c>
      <c r="AB33" s="118">
        <f t="shared" si="0"/>
        <v>-0.20765134459312551</v>
      </c>
      <c r="AC33" s="113"/>
      <c r="AD33" s="161">
        <v>24386.962</v>
      </c>
      <c r="AE33" s="161">
        <v>17541.738000000001</v>
      </c>
      <c r="AF33" s="163">
        <v>20888.596000000001</v>
      </c>
      <c r="AG33" s="161">
        <v>19333.284</v>
      </c>
      <c r="AH33" s="161">
        <v>16375.005999999999</v>
      </c>
      <c r="AI33" s="161">
        <v>17319.513999999999</v>
      </c>
      <c r="AJ33" s="161">
        <v>15805.352000000001</v>
      </c>
      <c r="AK33" s="161">
        <v>18528.439999999999</v>
      </c>
      <c r="AL33" s="161">
        <v>13115.272000000001</v>
      </c>
      <c r="AM33" s="161">
        <v>17241.621999999999</v>
      </c>
      <c r="AN33" s="161">
        <v>16715.850999999999</v>
      </c>
      <c r="AO33" s="161">
        <v>19761.333999999999</v>
      </c>
      <c r="AP33" s="161">
        <v>11146.152</v>
      </c>
      <c r="AQ33" s="161">
        <v>9201.8559999999998</v>
      </c>
      <c r="AR33" s="118">
        <f t="shared" si="1"/>
        <v>-0.55947944036066377</v>
      </c>
      <c r="AS33" s="53"/>
      <c r="AT33" s="79">
        <f t="shared" si="2"/>
        <v>0.95935400516729796</v>
      </c>
      <c r="AU33" s="80">
        <f t="shared" si="3"/>
        <v>0.75997062179253283</v>
      </c>
      <c r="AV33" s="152">
        <f t="shared" si="4"/>
        <v>0.7169711335069443</v>
      </c>
      <c r="AW33" s="80">
        <f t="shared" si="5"/>
        <v>0.88863593138630803</v>
      </c>
      <c r="AX33" s="80">
        <f t="shared" si="6"/>
        <v>0.7837546848926602</v>
      </c>
      <c r="AY33" s="80">
        <f t="shared" si="7"/>
        <v>0.65060183363185631</v>
      </c>
      <c r="AZ33" s="80">
        <f t="shared" si="8"/>
        <v>0.69263678689861008</v>
      </c>
      <c r="BA33" s="80">
        <f t="shared" si="9"/>
        <v>0.7347126721346019</v>
      </c>
      <c r="BB33" s="80">
        <f t="shared" si="10"/>
        <v>0.67312878799667764</v>
      </c>
      <c r="BC33" s="80">
        <f t="shared" si="11"/>
        <v>0.77074281286785062</v>
      </c>
      <c r="BD33" s="80">
        <f t="shared" si="12"/>
        <v>0.78570861836466777</v>
      </c>
      <c r="BE33" s="80">
        <f t="shared" si="13"/>
        <v>0.74701619395442653</v>
      </c>
      <c r="BF33" s="80">
        <f t="shared" si="14"/>
        <v>0.49749337784608777</v>
      </c>
      <c r="BG33" s="80">
        <f t="shared" si="14"/>
        <v>0.39861306360839704</v>
      </c>
      <c r="BH33" s="61">
        <f t="shared" si="15"/>
        <v>-0.44403192125930097</v>
      </c>
      <c r="BI33" s="90" t="s">
        <v>355</v>
      </c>
      <c r="BJ33" s="181" t="s">
        <v>513</v>
      </c>
    </row>
    <row r="34" spans="1:62">
      <c r="A34" s="2">
        <v>42</v>
      </c>
      <c r="B34" s="13"/>
      <c r="C34" s="14"/>
      <c r="D34" s="14">
        <v>78</v>
      </c>
      <c r="E34" s="14">
        <v>19.419999999998254</v>
      </c>
      <c r="F34" s="12">
        <v>1384</v>
      </c>
      <c r="G34" s="13">
        <v>16</v>
      </c>
      <c r="H34" s="13" t="s">
        <v>64</v>
      </c>
      <c r="I34" s="13" t="s">
        <v>11</v>
      </c>
      <c r="J34" s="14">
        <v>1573</v>
      </c>
      <c r="K34" s="17" t="s">
        <v>63</v>
      </c>
      <c r="L34" s="99" t="s">
        <v>377</v>
      </c>
      <c r="M34" s="161">
        <v>18323941.151000001</v>
      </c>
      <c r="N34" s="161">
        <v>21306616.299999997</v>
      </c>
      <c r="O34" s="173">
        <v>21188527.899999999</v>
      </c>
      <c r="P34" s="161">
        <v>19100697.274999999</v>
      </c>
      <c r="Q34" s="161">
        <v>22601769.675000001</v>
      </c>
      <c r="R34" s="161">
        <v>19375059.149999999</v>
      </c>
      <c r="S34" s="161">
        <v>19193673.899999999</v>
      </c>
      <c r="T34" s="161">
        <v>18828039.5</v>
      </c>
      <c r="U34" s="161">
        <v>18255207.001000002</v>
      </c>
      <c r="V34" s="161">
        <v>14511641.682999998</v>
      </c>
      <c r="W34" s="161">
        <v>17255751.778000001</v>
      </c>
      <c r="X34" s="161">
        <v>16303456.318</v>
      </c>
      <c r="Y34" s="161">
        <v>13821870.346999999</v>
      </c>
      <c r="Z34" s="161">
        <v>9510387.6970000006</v>
      </c>
      <c r="AA34" s="174">
        <v>40</v>
      </c>
      <c r="AB34" s="118">
        <f t="shared" ref="AB34:AB65" si="16">(Z34-O34)/O34</f>
        <v>-0.55115391961703952</v>
      </c>
      <c r="AC34" s="113"/>
      <c r="AD34" s="161">
        <v>18101.644</v>
      </c>
      <c r="AE34" s="161">
        <v>23388.49</v>
      </c>
      <c r="AF34" s="163">
        <v>22713.133999999998</v>
      </c>
      <c r="AG34" s="161">
        <v>20595.584000000003</v>
      </c>
      <c r="AH34" s="161">
        <v>30529.165000000001</v>
      </c>
      <c r="AI34" s="161">
        <v>23422.429</v>
      </c>
      <c r="AJ34" s="161">
        <v>21182.235000000001</v>
      </c>
      <c r="AK34" s="161">
        <v>19820.913</v>
      </c>
      <c r="AL34" s="161">
        <v>20010.422999999999</v>
      </c>
      <c r="AM34" s="161">
        <v>15158.662</v>
      </c>
      <c r="AN34" s="161">
        <v>18009.419000000002</v>
      </c>
      <c r="AO34" s="161">
        <v>18316.11</v>
      </c>
      <c r="AP34" s="161">
        <v>7428.1959999999999</v>
      </c>
      <c r="AQ34" s="161">
        <v>4603.71</v>
      </c>
      <c r="AR34" s="118">
        <f t="shared" ref="AR34:AR65" si="17">(AQ34-AF34)/AF34</f>
        <v>-0.79731066615465751</v>
      </c>
      <c r="AS34" s="53"/>
      <c r="AT34" s="79">
        <f t="shared" ref="AT34:AT65" si="18">IF(M34=0,0,AD34*2000/M34)</f>
        <v>1.9757369717389788</v>
      </c>
      <c r="AU34" s="80">
        <f t="shared" ref="AU34:AU65" si="19">IF(N34=0,0,AE34*2000/N34)</f>
        <v>2.1954203962456491</v>
      </c>
      <c r="AV34" s="152">
        <f t="shared" ref="AV34:AV65" si="20">IF(O34=0,0,AF34*2000/O34)</f>
        <v>2.1439086384099388</v>
      </c>
      <c r="AW34" s="80">
        <f t="shared" ref="AW34:AW65" si="21">IF(P34=0,0,AG34*2000/P34)</f>
        <v>2.1565269271040268</v>
      </c>
      <c r="AX34" s="80">
        <f t="shared" ref="AX34:AX65" si="22">IF(Q34=0,0,AH34*2000/Q34)</f>
        <v>2.7014844801085247</v>
      </c>
      <c r="AY34" s="80">
        <f t="shared" ref="AY34:AY65" si="23">IF(R34=0,0,AI34*2000/R34)</f>
        <v>2.4177917412964391</v>
      </c>
      <c r="AZ34" s="80">
        <f t="shared" ref="AZ34:AZ65" si="24">IF(S34=0,0,AJ34*2000/S34)</f>
        <v>2.2072100537250456</v>
      </c>
      <c r="BA34" s="80">
        <f t="shared" ref="BA34:BA65" si="25">IF(T34=0,0,AK34*2000/T34)</f>
        <v>2.1054675395173246</v>
      </c>
      <c r="BB34" s="80">
        <f t="shared" ref="BB34:BB65" si="26">IF(U34=0,0,AL34*2000/U34)</f>
        <v>2.192297572840872</v>
      </c>
      <c r="BC34" s="80">
        <f t="shared" ref="BC34:BC65" si="27">IF(V34=0,0,AM34*2000/V34)</f>
        <v>2.0891725872418649</v>
      </c>
      <c r="BD34" s="80">
        <f t="shared" ref="BD34:BD65" si="28">IF(W34=0,0,AN34*2000/W34)</f>
        <v>2.0873525803681154</v>
      </c>
      <c r="BE34" s="80">
        <f t="shared" ref="BE34:BE65" si="29">IF(X34=0,0,AO34*2000/X34)</f>
        <v>2.2468990185569311</v>
      </c>
      <c r="BF34" s="80">
        <f t="shared" si="14"/>
        <v>1.0748467195124964</v>
      </c>
      <c r="BG34" s="80">
        <f t="shared" si="14"/>
        <v>0.9681434967056527</v>
      </c>
      <c r="BH34" s="61">
        <f t="shared" ref="BH34:BH65" si="30">(BG34-AV34)/AV34</f>
        <v>-0.54842129027303588</v>
      </c>
      <c r="BI34" s="90"/>
      <c r="BJ34" s="181" t="s">
        <v>514</v>
      </c>
    </row>
    <row r="35" spans="1:62">
      <c r="A35" s="2">
        <v>43</v>
      </c>
      <c r="B35" s="13"/>
      <c r="C35" s="14"/>
      <c r="D35" s="21"/>
      <c r="E35" s="21"/>
      <c r="F35" s="12">
        <v>6018</v>
      </c>
      <c r="G35" s="13">
        <v>18</v>
      </c>
      <c r="H35" s="13" t="s">
        <v>266</v>
      </c>
      <c r="I35" s="13" t="s">
        <v>11</v>
      </c>
      <c r="J35" s="14">
        <v>2840</v>
      </c>
      <c r="K35" s="17" t="s">
        <v>265</v>
      </c>
      <c r="L35" s="99">
        <v>2</v>
      </c>
      <c r="M35" s="161">
        <v>45508819.875</v>
      </c>
      <c r="N35" s="161">
        <v>41652715.475000001</v>
      </c>
      <c r="O35" s="173">
        <v>34859948.950000003</v>
      </c>
      <c r="P35" s="161">
        <v>48254883.924999997</v>
      </c>
      <c r="Q35" s="161">
        <v>42149046.674999997</v>
      </c>
      <c r="R35" s="161">
        <v>35725527.674999997</v>
      </c>
      <c r="S35" s="161">
        <v>45529586.475000001</v>
      </c>
      <c r="T35" s="161">
        <v>37734310.299999997</v>
      </c>
      <c r="U35" s="161">
        <v>42991629.318999998</v>
      </c>
      <c r="V35" s="161">
        <v>43862453.158</v>
      </c>
      <c r="W35" s="161">
        <v>44237244.262000002</v>
      </c>
      <c r="X35" s="161">
        <v>42907717.075999998</v>
      </c>
      <c r="Y35" s="161">
        <v>32436811.434999999</v>
      </c>
      <c r="Z35" s="161">
        <v>37767156.340999998</v>
      </c>
      <c r="AA35" s="174">
        <v>61</v>
      </c>
      <c r="AB35" s="118">
        <f t="shared" si="16"/>
        <v>8.3396777062692592E-2</v>
      </c>
      <c r="AC35" s="113"/>
      <c r="AD35" s="161">
        <v>14850.423000000001</v>
      </c>
      <c r="AE35" s="161">
        <v>13106.455</v>
      </c>
      <c r="AF35" s="163">
        <v>12918.1</v>
      </c>
      <c r="AG35" s="161">
        <v>14959.754999999999</v>
      </c>
      <c r="AH35" s="161">
        <v>11545.53</v>
      </c>
      <c r="AI35" s="161">
        <v>3666.6790000000001</v>
      </c>
      <c r="AJ35" s="161">
        <v>3946.5439999999999</v>
      </c>
      <c r="AK35" s="161">
        <v>2451.799</v>
      </c>
      <c r="AL35" s="161">
        <v>2713.3609999999999</v>
      </c>
      <c r="AM35" s="161">
        <v>1724.598</v>
      </c>
      <c r="AN35" s="161">
        <v>1710.252</v>
      </c>
      <c r="AO35" s="161">
        <v>2000.2760000000001</v>
      </c>
      <c r="AP35" s="161">
        <v>1496.6310000000001</v>
      </c>
      <c r="AQ35" s="161">
        <v>2197.7220000000002</v>
      </c>
      <c r="AR35" s="118">
        <f t="shared" si="17"/>
        <v>-0.82987265929200116</v>
      </c>
      <c r="AS35" s="53"/>
      <c r="AT35" s="79">
        <f t="shared" si="18"/>
        <v>0.65263933632161675</v>
      </c>
      <c r="AU35" s="80">
        <f t="shared" si="19"/>
        <v>0.62932055452022118</v>
      </c>
      <c r="AV35" s="152">
        <f t="shared" si="20"/>
        <v>0.74114279504703628</v>
      </c>
      <c r="AW35" s="80">
        <f t="shared" si="21"/>
        <v>0.62003071122297804</v>
      </c>
      <c r="AX35" s="80">
        <f t="shared" si="22"/>
        <v>0.54784299578704532</v>
      </c>
      <c r="AY35" s="80">
        <f t="shared" si="23"/>
        <v>0.20526941034188659</v>
      </c>
      <c r="AZ35" s="80">
        <f t="shared" si="24"/>
        <v>0.17336173269076458</v>
      </c>
      <c r="BA35" s="80">
        <f t="shared" si="25"/>
        <v>0.12995064600398964</v>
      </c>
      <c r="BB35" s="80">
        <f t="shared" si="26"/>
        <v>0.12622740952043143</v>
      </c>
      <c r="BC35" s="80">
        <f t="shared" si="27"/>
        <v>7.8636641402053162E-2</v>
      </c>
      <c r="BD35" s="80">
        <f t="shared" si="28"/>
        <v>7.7321814617151208E-2</v>
      </c>
      <c r="BE35" s="80">
        <f t="shared" si="29"/>
        <v>9.3236188560534464E-2</v>
      </c>
      <c r="BF35" s="80">
        <f t="shared" si="14"/>
        <v>9.2279785452962476E-2</v>
      </c>
      <c r="BG35" s="80">
        <f t="shared" si="14"/>
        <v>0.11638270989516648</v>
      </c>
      <c r="BH35" s="61">
        <f t="shared" si="30"/>
        <v>-0.8429685741088796</v>
      </c>
      <c r="BI35" s="90" t="s">
        <v>405</v>
      </c>
      <c r="BJ35" s="181" t="s">
        <v>515</v>
      </c>
    </row>
    <row r="36" spans="1:62">
      <c r="A36" s="2">
        <v>44</v>
      </c>
      <c r="B36" s="13"/>
      <c r="C36" s="14"/>
      <c r="D36" s="21"/>
      <c r="E36" s="21"/>
      <c r="F36" s="12">
        <v>6041</v>
      </c>
      <c r="G36" s="13">
        <v>20</v>
      </c>
      <c r="H36" s="13" t="s">
        <v>272</v>
      </c>
      <c r="I36" s="13" t="s">
        <v>11</v>
      </c>
      <c r="J36" s="14">
        <v>2850</v>
      </c>
      <c r="K36" s="17" t="s">
        <v>271</v>
      </c>
      <c r="L36" s="99">
        <v>1</v>
      </c>
      <c r="M36" s="161">
        <v>21402823.125</v>
      </c>
      <c r="N36" s="161">
        <v>21961439.5</v>
      </c>
      <c r="O36" s="173">
        <v>22549559.100000001</v>
      </c>
      <c r="P36" s="161">
        <v>19600617.100000001</v>
      </c>
      <c r="Q36" s="161">
        <v>13256730.824999999</v>
      </c>
      <c r="R36" s="161">
        <v>20888540.649999999</v>
      </c>
      <c r="S36" s="161">
        <v>21353286.199999999</v>
      </c>
      <c r="T36" s="161">
        <v>21486710.046999998</v>
      </c>
      <c r="U36" s="161">
        <v>21775904.693999998</v>
      </c>
      <c r="V36" s="161">
        <v>17036835.885000002</v>
      </c>
      <c r="W36" s="161">
        <v>21450632.706999999</v>
      </c>
      <c r="X36" s="161">
        <v>18578810.691</v>
      </c>
      <c r="Y36" s="161">
        <v>18208960.067000002</v>
      </c>
      <c r="Z36" s="161">
        <v>14456056.759</v>
      </c>
      <c r="AA36" s="174">
        <v>61</v>
      </c>
      <c r="AB36" s="118">
        <f t="shared" si="16"/>
        <v>-0.35892064696732812</v>
      </c>
      <c r="AC36" s="113"/>
      <c r="AD36" s="161">
        <v>16299.525</v>
      </c>
      <c r="AE36" s="161">
        <v>18588.843000000001</v>
      </c>
      <c r="AF36" s="163">
        <v>19032.208999999999</v>
      </c>
      <c r="AG36" s="161">
        <v>21066.079000000002</v>
      </c>
      <c r="AH36" s="161">
        <v>11527.028</v>
      </c>
      <c r="AI36" s="161">
        <v>20677.488000000001</v>
      </c>
      <c r="AJ36" s="161">
        <v>15707.263000000001</v>
      </c>
      <c r="AK36" s="161">
        <v>15688.767</v>
      </c>
      <c r="AL36" s="161">
        <v>17172.365000000002</v>
      </c>
      <c r="AM36" s="161">
        <v>4978.491</v>
      </c>
      <c r="AN36" s="161">
        <v>2327.873</v>
      </c>
      <c r="AO36" s="161">
        <v>1454.8789999999999</v>
      </c>
      <c r="AP36" s="161">
        <v>1051.2180000000001</v>
      </c>
      <c r="AQ36" s="161">
        <v>757.702</v>
      </c>
      <c r="AR36" s="118">
        <f t="shared" si="17"/>
        <v>-0.96018843635018924</v>
      </c>
      <c r="AS36" s="53"/>
      <c r="AT36" s="79">
        <f t="shared" si="18"/>
        <v>1.5231191609448018</v>
      </c>
      <c r="AU36" s="80">
        <f t="shared" si="19"/>
        <v>1.6928619820208051</v>
      </c>
      <c r="AV36" s="152">
        <f t="shared" si="20"/>
        <v>1.6880338028427349</v>
      </c>
      <c r="AW36" s="80">
        <f t="shared" si="21"/>
        <v>2.1495322205952383</v>
      </c>
      <c r="AX36" s="80">
        <f t="shared" si="22"/>
        <v>1.7390453426514376</v>
      </c>
      <c r="AY36" s="80">
        <f t="shared" si="23"/>
        <v>1.9797924945034397</v>
      </c>
      <c r="AZ36" s="80">
        <f t="shared" si="24"/>
        <v>1.4711799254580309</v>
      </c>
      <c r="BA36" s="80">
        <f t="shared" si="25"/>
        <v>1.4603228661514409</v>
      </c>
      <c r="BB36" s="80">
        <f t="shared" si="26"/>
        <v>1.5771895809896312</v>
      </c>
      <c r="BC36" s="80">
        <f t="shared" si="27"/>
        <v>0.58443845249261195</v>
      </c>
      <c r="BD36" s="80">
        <f t="shared" si="28"/>
        <v>0.21704469344070618</v>
      </c>
      <c r="BE36" s="80">
        <f t="shared" si="29"/>
        <v>0.1566170218532639</v>
      </c>
      <c r="BF36" s="80">
        <f t="shared" si="14"/>
        <v>0.11546161847047121</v>
      </c>
      <c r="BG36" s="80">
        <f t="shared" si="14"/>
        <v>0.10482831004772759</v>
      </c>
      <c r="BH36" s="61">
        <f t="shared" si="30"/>
        <v>-0.93789916418072228</v>
      </c>
      <c r="BI36" s="90" t="s">
        <v>348</v>
      </c>
      <c r="BJ36" s="182" t="s">
        <v>516</v>
      </c>
    </row>
    <row r="37" spans="1:62" ht="13.5" thickBot="1">
      <c r="A37" s="2">
        <v>45</v>
      </c>
      <c r="B37" s="23"/>
      <c r="C37" s="24"/>
      <c r="D37" s="26"/>
      <c r="E37" s="24">
        <v>18.229999999999563</v>
      </c>
      <c r="F37" s="39"/>
      <c r="G37" s="40"/>
      <c r="H37" s="40"/>
      <c r="I37" s="40"/>
      <c r="J37" s="24">
        <v>3947</v>
      </c>
      <c r="K37" s="27" t="s">
        <v>273</v>
      </c>
      <c r="L37" s="100">
        <v>2</v>
      </c>
      <c r="M37" s="164">
        <v>41527366.174999997</v>
      </c>
      <c r="N37" s="164">
        <v>34206533.700000003</v>
      </c>
      <c r="O37" s="175">
        <v>39145381.174999997</v>
      </c>
      <c r="P37" s="164">
        <v>35915896.725000001</v>
      </c>
      <c r="Q37" s="164">
        <v>38430055.725000001</v>
      </c>
      <c r="R37" s="164">
        <v>37098929.274999999</v>
      </c>
      <c r="S37" s="164">
        <v>41104151.399999999</v>
      </c>
      <c r="T37" s="164">
        <v>39166833.864</v>
      </c>
      <c r="U37" s="164">
        <v>30482959.651999999</v>
      </c>
      <c r="V37" s="164">
        <v>32592287.787999999</v>
      </c>
      <c r="W37" s="164">
        <v>35224440.522</v>
      </c>
      <c r="X37" s="164">
        <v>37745071.581</v>
      </c>
      <c r="Y37" s="164">
        <v>27631200.02</v>
      </c>
      <c r="Z37" s="164">
        <v>36348692.909999996</v>
      </c>
      <c r="AA37" s="176">
        <v>80.666666666666671</v>
      </c>
      <c r="AB37" s="119">
        <f t="shared" si="16"/>
        <v>-7.1443633477404775E-2</v>
      </c>
      <c r="AC37" s="114"/>
      <c r="AD37" s="164">
        <v>22351.655999999999</v>
      </c>
      <c r="AE37" s="164">
        <v>18793.73</v>
      </c>
      <c r="AF37" s="165">
        <v>21478.115000000002</v>
      </c>
      <c r="AG37" s="164">
        <v>19296.275000000001</v>
      </c>
      <c r="AH37" s="164">
        <v>20394.723000000002</v>
      </c>
      <c r="AI37" s="164">
        <v>19656.643</v>
      </c>
      <c r="AJ37" s="164">
        <v>22075.249</v>
      </c>
      <c r="AK37" s="164">
        <v>20123.151999999998</v>
      </c>
      <c r="AL37" s="164">
        <v>11626.633</v>
      </c>
      <c r="AM37" s="164">
        <v>1304.5889999999999</v>
      </c>
      <c r="AN37" s="164">
        <v>1876.0170000000001</v>
      </c>
      <c r="AO37" s="164">
        <v>2396.13</v>
      </c>
      <c r="AP37" s="164">
        <v>1828.0360000000001</v>
      </c>
      <c r="AQ37" s="164">
        <v>1734.575</v>
      </c>
      <c r="AR37" s="119">
        <f t="shared" si="17"/>
        <v>-0.91923988674052637</v>
      </c>
      <c r="AS37" s="53"/>
      <c r="AT37" s="79">
        <f t="shared" si="18"/>
        <v>1.0764783832332705</v>
      </c>
      <c r="AU37" s="80">
        <f t="shared" si="19"/>
        <v>1.0988386116421962</v>
      </c>
      <c r="AV37" s="152">
        <f t="shared" si="20"/>
        <v>1.0973511742793753</v>
      </c>
      <c r="AW37" s="80">
        <f t="shared" si="21"/>
        <v>1.0745255866920025</v>
      </c>
      <c r="AX37" s="80">
        <f t="shared" si="22"/>
        <v>1.0613944016080399</v>
      </c>
      <c r="AY37" s="80">
        <f t="shared" si="23"/>
        <v>1.059687887717347</v>
      </c>
      <c r="AZ37" s="80">
        <f t="shared" si="24"/>
        <v>1.0741128692903754</v>
      </c>
      <c r="BA37" s="80">
        <f t="shared" si="25"/>
        <v>1.0275608219890398</v>
      </c>
      <c r="BB37" s="80">
        <f t="shared" si="26"/>
        <v>0.76282835608695054</v>
      </c>
      <c r="BC37" s="80">
        <f t="shared" si="27"/>
        <v>8.0055073671774002E-2</v>
      </c>
      <c r="BD37" s="80">
        <f t="shared" si="28"/>
        <v>0.10651791609455388</v>
      </c>
      <c r="BE37" s="80">
        <f t="shared" si="29"/>
        <v>0.12696386042654409</v>
      </c>
      <c r="BF37" s="80">
        <f t="shared" si="14"/>
        <v>0.13231680120131098</v>
      </c>
      <c r="BG37" s="80">
        <f t="shared" si="14"/>
        <v>9.5440845936047181E-2</v>
      </c>
      <c r="BH37" s="61">
        <f t="shared" si="30"/>
        <v>-0.91302615956216326</v>
      </c>
      <c r="BI37" s="91" t="s">
        <v>357</v>
      </c>
      <c r="BJ37" s="181" t="s">
        <v>561</v>
      </c>
    </row>
    <row r="38" spans="1:62" ht="13.5" thickBot="1">
      <c r="A38" s="2">
        <v>46</v>
      </c>
      <c r="B38" s="32" t="s">
        <v>67</v>
      </c>
      <c r="C38" s="33">
        <v>23</v>
      </c>
      <c r="D38" s="41"/>
      <c r="E38" s="42"/>
      <c r="F38" s="31">
        <v>1507</v>
      </c>
      <c r="G38" s="32">
        <v>23</v>
      </c>
      <c r="H38" s="32" t="s">
        <v>66</v>
      </c>
      <c r="I38" s="32" t="s">
        <v>42</v>
      </c>
      <c r="J38" s="33">
        <v>3809</v>
      </c>
      <c r="K38" s="35" t="s">
        <v>65</v>
      </c>
      <c r="L38" s="102">
        <v>4</v>
      </c>
      <c r="M38" s="168">
        <v>14349809.34</v>
      </c>
      <c r="N38" s="168">
        <v>6211210.3540000003</v>
      </c>
      <c r="O38" s="179">
        <v>3446150.102</v>
      </c>
      <c r="P38" s="168">
        <v>10027948.606000001</v>
      </c>
      <c r="Q38" s="168">
        <v>4943087.9409999996</v>
      </c>
      <c r="R38" s="168">
        <v>6382955.2029999997</v>
      </c>
      <c r="S38" s="168">
        <v>577749.16399999999</v>
      </c>
      <c r="T38" s="168">
        <v>3212458.0120000001</v>
      </c>
      <c r="U38" s="168">
        <v>1559476.3489999999</v>
      </c>
      <c r="V38" s="168">
        <v>2229756.2089999998</v>
      </c>
      <c r="W38" s="168">
        <v>1571448.2069999999</v>
      </c>
      <c r="X38" s="168">
        <v>769111.36600000004</v>
      </c>
      <c r="Y38" s="168">
        <v>503709.47</v>
      </c>
      <c r="Z38" s="168">
        <v>1869915.673</v>
      </c>
      <c r="AA38" s="180">
        <v>78</v>
      </c>
      <c r="AB38" s="121">
        <f t="shared" si="16"/>
        <v>-0.45738995178568109</v>
      </c>
      <c r="AC38" s="116"/>
      <c r="AD38" s="168">
        <v>4678.0110000000004</v>
      </c>
      <c r="AE38" s="168">
        <v>2002.7370000000001</v>
      </c>
      <c r="AF38" s="169">
        <v>1158.886</v>
      </c>
      <c r="AG38" s="168">
        <v>3226.6689999999999</v>
      </c>
      <c r="AH38" s="168">
        <v>1569.6130000000001</v>
      </c>
      <c r="AI38" s="168">
        <v>1992.1030000000001</v>
      </c>
      <c r="AJ38" s="168">
        <v>170.59399999999999</v>
      </c>
      <c r="AK38" s="168">
        <v>1050.2429999999999</v>
      </c>
      <c r="AL38" s="168">
        <v>574.83000000000004</v>
      </c>
      <c r="AM38" s="168">
        <v>756.61900000000003</v>
      </c>
      <c r="AN38" s="168">
        <v>556.71699999999998</v>
      </c>
      <c r="AO38" s="168">
        <v>283.88099999999997</v>
      </c>
      <c r="AP38" s="168">
        <v>186.07900000000001</v>
      </c>
      <c r="AQ38" s="168">
        <v>667.80799999999999</v>
      </c>
      <c r="AR38" s="121">
        <f t="shared" si="17"/>
        <v>-0.42375004961661455</v>
      </c>
      <c r="AS38" s="93"/>
      <c r="AT38" s="85">
        <f t="shared" si="18"/>
        <v>0.65199625850917409</v>
      </c>
      <c r="AU38" s="86">
        <f t="shared" si="19"/>
        <v>0.64487817538178971</v>
      </c>
      <c r="AV38" s="155">
        <f t="shared" si="20"/>
        <v>0.67256849858480139</v>
      </c>
      <c r="AW38" s="86">
        <f t="shared" si="21"/>
        <v>0.64353520880021142</v>
      </c>
      <c r="AX38" s="86">
        <f t="shared" si="22"/>
        <v>0.63507387233837609</v>
      </c>
      <c r="AY38" s="86">
        <f t="shared" si="23"/>
        <v>0.62419457340502982</v>
      </c>
      <c r="AZ38" s="86">
        <f t="shared" si="24"/>
        <v>0.59054693846341944</v>
      </c>
      <c r="BA38" s="86">
        <f t="shared" si="25"/>
        <v>0.65385632813058536</v>
      </c>
      <c r="BB38" s="86">
        <f t="shared" si="26"/>
        <v>0.73720900014752322</v>
      </c>
      <c r="BC38" s="86">
        <f t="shared" si="27"/>
        <v>0.6786562557341892</v>
      </c>
      <c r="BD38" s="86">
        <f t="shared" si="28"/>
        <v>0.70854005562526312</v>
      </c>
      <c r="BE38" s="86">
        <f t="shared" si="29"/>
        <v>0.73820518730963591</v>
      </c>
      <c r="BF38" s="86">
        <f t="shared" si="14"/>
        <v>0.73883463020856055</v>
      </c>
      <c r="BG38" s="86">
        <f t="shared" si="14"/>
        <v>0.71426536462855783</v>
      </c>
      <c r="BH38" s="92">
        <f t="shared" si="30"/>
        <v>6.199646003565993E-2</v>
      </c>
      <c r="BI38" s="90"/>
      <c r="BJ38" s="181" t="s">
        <v>326</v>
      </c>
    </row>
    <row r="39" spans="1:62">
      <c r="A39" s="2">
        <v>47</v>
      </c>
      <c r="B39" s="4" t="s">
        <v>20</v>
      </c>
      <c r="C39" s="5">
        <v>24</v>
      </c>
      <c r="D39" s="7">
        <v>35</v>
      </c>
      <c r="E39" s="5">
        <v>17.169999999998254</v>
      </c>
      <c r="F39" s="3">
        <v>602</v>
      </c>
      <c r="G39" s="4">
        <v>24</v>
      </c>
      <c r="H39" s="4" t="s">
        <v>19</v>
      </c>
      <c r="I39" s="4" t="s">
        <v>11</v>
      </c>
      <c r="J39" s="5">
        <v>3405</v>
      </c>
      <c r="K39" s="8" t="s">
        <v>21</v>
      </c>
      <c r="L39" s="101">
        <v>2</v>
      </c>
      <c r="M39" s="166">
        <v>41179260.174999997</v>
      </c>
      <c r="N39" s="166">
        <v>51466296.774999999</v>
      </c>
      <c r="O39" s="177">
        <v>35560729.450000003</v>
      </c>
      <c r="P39" s="166">
        <v>43585260.200000003</v>
      </c>
      <c r="Q39" s="166">
        <v>37807777.174999997</v>
      </c>
      <c r="R39" s="166">
        <v>43814759.600000001</v>
      </c>
      <c r="S39" s="166">
        <v>39027526.5</v>
      </c>
      <c r="T39" s="166">
        <v>46944987.575000003</v>
      </c>
      <c r="U39" s="166">
        <v>36535383.964000002</v>
      </c>
      <c r="V39" s="166">
        <v>38837685.722999997</v>
      </c>
      <c r="W39" s="166">
        <v>28951815.942000002</v>
      </c>
      <c r="X39" s="166">
        <v>31941291.963</v>
      </c>
      <c r="Y39" s="166">
        <v>25593204.032000002</v>
      </c>
      <c r="Z39" s="166">
        <v>28769557.510000002</v>
      </c>
      <c r="AA39" s="178">
        <v>75.666666666666671</v>
      </c>
      <c r="AB39" s="120">
        <f t="shared" si="16"/>
        <v>-0.19097392109317377</v>
      </c>
      <c r="AC39" s="115"/>
      <c r="AD39" s="166">
        <v>21234.684000000001</v>
      </c>
      <c r="AE39" s="166">
        <v>26530.444</v>
      </c>
      <c r="AF39" s="167">
        <v>19498.153999999999</v>
      </c>
      <c r="AG39" s="166">
        <v>22614.174999999999</v>
      </c>
      <c r="AH39" s="166">
        <v>20146.821</v>
      </c>
      <c r="AI39" s="166">
        <v>22822.111000000001</v>
      </c>
      <c r="AJ39" s="166">
        <v>19969.108</v>
      </c>
      <c r="AK39" s="166">
        <v>24717.822</v>
      </c>
      <c r="AL39" s="166">
        <v>18729.659</v>
      </c>
      <c r="AM39" s="166">
        <v>20293.338</v>
      </c>
      <c r="AN39" s="166">
        <v>719.90200000000004</v>
      </c>
      <c r="AO39" s="166">
        <v>1505.538</v>
      </c>
      <c r="AP39" s="166">
        <v>1301.278</v>
      </c>
      <c r="AQ39" s="166">
        <v>1481.268</v>
      </c>
      <c r="AR39" s="120">
        <f t="shared" si="17"/>
        <v>-0.92403034666768968</v>
      </c>
      <c r="AS39" s="53"/>
      <c r="AT39" s="79">
        <f t="shared" si="18"/>
        <v>1.0313290675820161</v>
      </c>
      <c r="AU39" s="80">
        <f t="shared" si="19"/>
        <v>1.0309832127998488</v>
      </c>
      <c r="AV39" s="152">
        <f t="shared" si="20"/>
        <v>1.0966115882080141</v>
      </c>
      <c r="AW39" s="80">
        <f t="shared" si="21"/>
        <v>1.0376982904876635</v>
      </c>
      <c r="AX39" s="80">
        <f t="shared" si="22"/>
        <v>1.0657500919319784</v>
      </c>
      <c r="AY39" s="80">
        <f t="shared" si="23"/>
        <v>1.0417544776395395</v>
      </c>
      <c r="AZ39" s="80">
        <f t="shared" si="24"/>
        <v>1.0233345431204819</v>
      </c>
      <c r="BA39" s="80">
        <f t="shared" si="25"/>
        <v>1.0530547893110183</v>
      </c>
      <c r="BB39" s="80">
        <f t="shared" si="26"/>
        <v>1.0252887457515265</v>
      </c>
      <c r="BC39" s="80">
        <f t="shared" si="27"/>
        <v>1.0450333289546199</v>
      </c>
      <c r="BD39" s="80">
        <f t="shared" si="28"/>
        <v>4.973104287773867E-2</v>
      </c>
      <c r="BE39" s="80">
        <f t="shared" si="29"/>
        <v>9.4269073507983206E-2</v>
      </c>
      <c r="BF39" s="80">
        <f t="shared" si="14"/>
        <v>0.10168933896459158</v>
      </c>
      <c r="BG39" s="80">
        <f t="shared" si="14"/>
        <v>0.10297468075309302</v>
      </c>
      <c r="BH39" s="61">
        <f t="shared" si="30"/>
        <v>-0.90609739869577233</v>
      </c>
      <c r="BI39" s="96" t="s">
        <v>347</v>
      </c>
      <c r="BJ39" s="184" t="s">
        <v>518</v>
      </c>
    </row>
    <row r="40" spans="1:62">
      <c r="A40" s="2">
        <v>48</v>
      </c>
      <c r="B40" s="13"/>
      <c r="C40" s="14"/>
      <c r="D40" s="16">
        <v>36</v>
      </c>
      <c r="E40" s="16">
        <v>17.819999999999709</v>
      </c>
      <c r="F40" s="12"/>
      <c r="G40" s="13"/>
      <c r="H40" s="13"/>
      <c r="I40" s="13"/>
      <c r="J40" s="14">
        <v>3407</v>
      </c>
      <c r="K40" s="17" t="s">
        <v>18</v>
      </c>
      <c r="L40" s="99">
        <v>1</v>
      </c>
      <c r="M40" s="161">
        <v>52812533.625</v>
      </c>
      <c r="N40" s="161">
        <v>38796729.975000001</v>
      </c>
      <c r="O40" s="173">
        <v>38259355.25</v>
      </c>
      <c r="P40" s="161">
        <v>35838631.350000001</v>
      </c>
      <c r="Q40" s="161">
        <v>38946569.799999997</v>
      </c>
      <c r="R40" s="161">
        <v>35473163.950000003</v>
      </c>
      <c r="S40" s="161">
        <v>39865595.850000001</v>
      </c>
      <c r="T40" s="161">
        <v>32053636.425000001</v>
      </c>
      <c r="U40" s="161">
        <v>39789804.342</v>
      </c>
      <c r="V40" s="161">
        <v>28030942.493000001</v>
      </c>
      <c r="W40" s="161">
        <v>32741504.778000001</v>
      </c>
      <c r="X40" s="161">
        <v>32487812.68</v>
      </c>
      <c r="Y40" s="161">
        <v>26283081.920000002</v>
      </c>
      <c r="Z40" s="161">
        <v>24369677.298</v>
      </c>
      <c r="AA40" s="174">
        <v>76</v>
      </c>
      <c r="AB40" s="118">
        <f t="shared" si="16"/>
        <v>-0.36304004239590526</v>
      </c>
      <c r="AC40" s="113"/>
      <c r="AD40" s="161">
        <v>28464.962</v>
      </c>
      <c r="AE40" s="161">
        <v>20235.319</v>
      </c>
      <c r="AF40" s="163">
        <v>20475.995999999999</v>
      </c>
      <c r="AG40" s="161">
        <v>18152.5</v>
      </c>
      <c r="AH40" s="161">
        <v>21144.244999999999</v>
      </c>
      <c r="AI40" s="161">
        <v>18876.475999999999</v>
      </c>
      <c r="AJ40" s="161">
        <v>20498.008000000002</v>
      </c>
      <c r="AK40" s="161">
        <v>17323.278999999999</v>
      </c>
      <c r="AL40" s="161">
        <v>21194.394</v>
      </c>
      <c r="AM40" s="161">
        <v>12527.227999999999</v>
      </c>
      <c r="AN40" s="161">
        <v>540.101</v>
      </c>
      <c r="AO40" s="161">
        <v>1323.414</v>
      </c>
      <c r="AP40" s="161">
        <v>1546.85</v>
      </c>
      <c r="AQ40" s="161">
        <v>1388.9549999999999</v>
      </c>
      <c r="AR40" s="118">
        <f t="shared" si="17"/>
        <v>-0.93216666969460227</v>
      </c>
      <c r="AS40" s="53"/>
      <c r="AT40" s="79">
        <f t="shared" si="18"/>
        <v>1.0779623716641942</v>
      </c>
      <c r="AU40" s="80">
        <f t="shared" si="19"/>
        <v>1.0431455956746518</v>
      </c>
      <c r="AV40" s="152">
        <f t="shared" si="20"/>
        <v>1.0703785187284358</v>
      </c>
      <c r="AW40" s="80">
        <f t="shared" si="21"/>
        <v>1.0130130150743046</v>
      </c>
      <c r="AX40" s="80">
        <f t="shared" si="22"/>
        <v>1.0858078186901072</v>
      </c>
      <c r="AY40" s="80">
        <f t="shared" si="23"/>
        <v>1.0642679647412729</v>
      </c>
      <c r="AZ40" s="80">
        <f t="shared" si="24"/>
        <v>1.028355782119835</v>
      </c>
      <c r="BA40" s="80">
        <f t="shared" si="25"/>
        <v>1.0808932110110812</v>
      </c>
      <c r="BB40" s="80">
        <f t="shared" si="26"/>
        <v>1.0653178295540562</v>
      </c>
      <c r="BC40" s="80">
        <f t="shared" si="27"/>
        <v>0.89381425566609829</v>
      </c>
      <c r="BD40" s="80">
        <f t="shared" si="28"/>
        <v>3.2991825126065071E-2</v>
      </c>
      <c r="BE40" s="80">
        <f t="shared" si="29"/>
        <v>8.1471412867060403E-2</v>
      </c>
      <c r="BF40" s="80">
        <f t="shared" si="14"/>
        <v>0.11770689637602437</v>
      </c>
      <c r="BG40" s="80">
        <f t="shared" si="14"/>
        <v>0.11399043023963149</v>
      </c>
      <c r="BH40" s="61">
        <f t="shared" si="30"/>
        <v>-0.89350456100796261</v>
      </c>
      <c r="BI40" s="90" t="s">
        <v>347</v>
      </c>
      <c r="BJ40" s="182" t="s">
        <v>517</v>
      </c>
    </row>
    <row r="41" spans="1:62">
      <c r="A41" s="2">
        <v>49</v>
      </c>
      <c r="B41" s="13"/>
      <c r="C41" s="14"/>
      <c r="D41" s="16">
        <v>86</v>
      </c>
      <c r="E41" s="16">
        <v>15.819999999999709</v>
      </c>
      <c r="F41" s="12">
        <v>1552</v>
      </c>
      <c r="G41" s="13">
        <v>25</v>
      </c>
      <c r="H41" s="13" t="s">
        <v>69</v>
      </c>
      <c r="I41" s="13" t="s">
        <v>11</v>
      </c>
      <c r="J41" s="14">
        <v>2866</v>
      </c>
      <c r="K41" s="17" t="s">
        <v>68</v>
      </c>
      <c r="L41" s="99">
        <v>1</v>
      </c>
      <c r="M41" s="161">
        <v>11909123.199999999</v>
      </c>
      <c r="N41" s="161">
        <v>9992375.0500000007</v>
      </c>
      <c r="O41" s="173">
        <v>13098633.425000001</v>
      </c>
      <c r="P41" s="161">
        <v>12088150.5</v>
      </c>
      <c r="Q41" s="161">
        <v>10914261.475</v>
      </c>
      <c r="R41" s="161">
        <v>10947287.1</v>
      </c>
      <c r="S41" s="161">
        <v>10825024.5</v>
      </c>
      <c r="T41" s="161">
        <v>9716173.8499999996</v>
      </c>
      <c r="U41" s="161">
        <v>10395760.564999999</v>
      </c>
      <c r="V41" s="161">
        <v>6395205.6059999997</v>
      </c>
      <c r="W41" s="161">
        <v>3657410.2609999999</v>
      </c>
      <c r="X41" s="161">
        <v>5527961.04</v>
      </c>
      <c r="Y41" s="161">
        <v>4615976.3099999996</v>
      </c>
      <c r="Z41" s="161">
        <v>3384509.8480000002</v>
      </c>
      <c r="AA41" s="174">
        <v>63</v>
      </c>
      <c r="AB41" s="118">
        <f t="shared" si="16"/>
        <v>-0.74161351507552387</v>
      </c>
      <c r="AC41" s="113"/>
      <c r="AD41" s="161">
        <v>15633.346</v>
      </c>
      <c r="AE41" s="161">
        <v>13184.002</v>
      </c>
      <c r="AF41" s="163">
        <v>17971.2</v>
      </c>
      <c r="AG41" s="161">
        <v>15420.168</v>
      </c>
      <c r="AH41" s="161">
        <v>14860.16</v>
      </c>
      <c r="AI41" s="161">
        <v>15445.056</v>
      </c>
      <c r="AJ41" s="161">
        <v>14769.803</v>
      </c>
      <c r="AK41" s="161">
        <v>13537.087</v>
      </c>
      <c r="AL41" s="161">
        <v>12833.471</v>
      </c>
      <c r="AM41" s="161">
        <v>6960.3959999999997</v>
      </c>
      <c r="AN41" s="161">
        <v>1315.028</v>
      </c>
      <c r="AO41" s="161">
        <v>2596.777</v>
      </c>
      <c r="AP41" s="161">
        <v>1211.9690000000001</v>
      </c>
      <c r="AQ41" s="161">
        <v>831.27</v>
      </c>
      <c r="AR41" s="118">
        <f t="shared" si="17"/>
        <v>-0.95374432425213673</v>
      </c>
      <c r="AS41" s="53"/>
      <c r="AT41" s="79">
        <f t="shared" si="18"/>
        <v>2.625440301096222</v>
      </c>
      <c r="AU41" s="80">
        <f t="shared" si="19"/>
        <v>2.6388124813229461</v>
      </c>
      <c r="AV41" s="152">
        <f t="shared" si="20"/>
        <v>2.7439809050156696</v>
      </c>
      <c r="AW41" s="80">
        <f t="shared" si="21"/>
        <v>2.5512865677838805</v>
      </c>
      <c r="AX41" s="80">
        <f t="shared" si="22"/>
        <v>2.7230720161942976</v>
      </c>
      <c r="AY41" s="80">
        <f t="shared" si="23"/>
        <v>2.8217138837986631</v>
      </c>
      <c r="AZ41" s="80">
        <f t="shared" si="24"/>
        <v>2.7288257869531845</v>
      </c>
      <c r="BA41" s="80">
        <f t="shared" si="25"/>
        <v>2.7865057190181917</v>
      </c>
      <c r="BB41" s="80">
        <f t="shared" si="26"/>
        <v>2.4689816429992009</v>
      </c>
      <c r="BC41" s="80">
        <f t="shared" si="27"/>
        <v>2.1767544091060143</v>
      </c>
      <c r="BD41" s="80">
        <f t="shared" si="28"/>
        <v>0.71910335792651725</v>
      </c>
      <c r="BE41" s="80">
        <f t="shared" si="29"/>
        <v>0.93950625961719869</v>
      </c>
      <c r="BF41" s="80">
        <f t="shared" si="14"/>
        <v>0.52511924611675487</v>
      </c>
      <c r="BG41" s="80">
        <f t="shared" si="14"/>
        <v>0.4912203168746696</v>
      </c>
      <c r="BH41" s="61">
        <f t="shared" si="30"/>
        <v>-0.82098260378679122</v>
      </c>
      <c r="BI41" s="90"/>
      <c r="BJ41" s="111"/>
    </row>
    <row r="42" spans="1:62">
      <c r="A42" s="2">
        <v>50</v>
      </c>
      <c r="B42" s="13"/>
      <c r="C42" s="14"/>
      <c r="D42" s="16">
        <v>75</v>
      </c>
      <c r="E42" s="14">
        <v>12.699999999998909</v>
      </c>
      <c r="F42" s="12"/>
      <c r="G42" s="13"/>
      <c r="H42" s="13"/>
      <c r="I42" s="13"/>
      <c r="J42" s="14">
        <v>2876</v>
      </c>
      <c r="K42" s="17" t="s">
        <v>70</v>
      </c>
      <c r="L42" s="99">
        <v>2</v>
      </c>
      <c r="M42" s="161">
        <v>11943752.625</v>
      </c>
      <c r="N42" s="161">
        <v>14644149.324999999</v>
      </c>
      <c r="O42" s="173">
        <v>10616739.9</v>
      </c>
      <c r="P42" s="161">
        <v>13264962.375</v>
      </c>
      <c r="Q42" s="161">
        <v>10498570.4</v>
      </c>
      <c r="R42" s="161">
        <v>12304876.824999999</v>
      </c>
      <c r="S42" s="161">
        <v>9519109.6750000007</v>
      </c>
      <c r="T42" s="161">
        <v>12116305.074999999</v>
      </c>
      <c r="U42" s="161">
        <v>9114744.1799999997</v>
      </c>
      <c r="V42" s="161">
        <v>5459077.3859999999</v>
      </c>
      <c r="W42" s="161">
        <v>6418144.0029999996</v>
      </c>
      <c r="X42" s="161">
        <v>6318382.9740000004</v>
      </c>
      <c r="Y42" s="161">
        <v>4385366.6370000001</v>
      </c>
      <c r="Z42" s="161">
        <v>4835446.4060000004</v>
      </c>
      <c r="AA42" s="174">
        <v>68</v>
      </c>
      <c r="AB42" s="118">
        <f t="shared" si="16"/>
        <v>-0.54454508148965763</v>
      </c>
      <c r="AC42" s="113"/>
      <c r="AD42" s="161">
        <v>15044.019</v>
      </c>
      <c r="AE42" s="161">
        <v>18866.899000000001</v>
      </c>
      <c r="AF42" s="163">
        <v>14415.078</v>
      </c>
      <c r="AG42" s="161">
        <v>16840.59</v>
      </c>
      <c r="AH42" s="161">
        <v>14181.983</v>
      </c>
      <c r="AI42" s="161">
        <v>17585.940999999999</v>
      </c>
      <c r="AJ42" s="161">
        <v>13111.31</v>
      </c>
      <c r="AK42" s="161">
        <v>17093.583999999999</v>
      </c>
      <c r="AL42" s="161">
        <v>11518.563</v>
      </c>
      <c r="AM42" s="161">
        <v>5516.5259999999998</v>
      </c>
      <c r="AN42" s="161">
        <v>4274.4279999999999</v>
      </c>
      <c r="AO42" s="161">
        <v>3085.1480000000001</v>
      </c>
      <c r="AP42" s="161">
        <v>961.245</v>
      </c>
      <c r="AQ42" s="161">
        <v>2140.29</v>
      </c>
      <c r="AR42" s="118">
        <f t="shared" si="17"/>
        <v>-0.85152421651828736</v>
      </c>
      <c r="AS42" s="53"/>
      <c r="AT42" s="79">
        <f t="shared" si="18"/>
        <v>2.5191444384925883</v>
      </c>
      <c r="AU42" s="80">
        <f t="shared" si="19"/>
        <v>2.5767149161462135</v>
      </c>
      <c r="AV42" s="152">
        <f t="shared" si="20"/>
        <v>2.7155375634661634</v>
      </c>
      <c r="AW42" s="80">
        <f t="shared" si="21"/>
        <v>2.5391085966046698</v>
      </c>
      <c r="AX42" s="80">
        <f t="shared" si="22"/>
        <v>2.7016979378449468</v>
      </c>
      <c r="AY42" s="80">
        <f t="shared" si="23"/>
        <v>2.8583692872520894</v>
      </c>
      <c r="AZ42" s="80">
        <f t="shared" si="24"/>
        <v>2.7547345177531004</v>
      </c>
      <c r="BA42" s="80">
        <f t="shared" si="25"/>
        <v>2.8215836254024005</v>
      </c>
      <c r="BB42" s="80">
        <f t="shared" si="26"/>
        <v>2.5274572215146911</v>
      </c>
      <c r="BC42" s="80">
        <f t="shared" si="27"/>
        <v>2.0210470048097613</v>
      </c>
      <c r="BD42" s="80">
        <f t="shared" si="28"/>
        <v>1.3319825787648349</v>
      </c>
      <c r="BE42" s="80">
        <f t="shared" si="29"/>
        <v>0.97656252009266065</v>
      </c>
      <c r="BF42" s="80">
        <f t="shared" si="14"/>
        <v>0.43838751902284789</v>
      </c>
      <c r="BG42" s="80">
        <f t="shared" si="14"/>
        <v>0.88525022109406448</v>
      </c>
      <c r="BH42" s="61">
        <f t="shared" si="30"/>
        <v>-0.67400553282565745</v>
      </c>
      <c r="BI42" s="90"/>
      <c r="BJ42" s="182" t="s">
        <v>319</v>
      </c>
    </row>
    <row r="43" spans="1:62">
      <c r="A43" s="2">
        <v>51</v>
      </c>
      <c r="B43" s="13"/>
      <c r="C43" s="14"/>
      <c r="D43" s="16">
        <v>60</v>
      </c>
      <c r="E43" s="14">
        <v>9.0400000000008731</v>
      </c>
      <c r="F43" s="12">
        <v>1554</v>
      </c>
      <c r="G43" s="13">
        <v>28</v>
      </c>
      <c r="H43" s="13" t="s">
        <v>72</v>
      </c>
      <c r="I43" s="13" t="s">
        <v>11</v>
      </c>
      <c r="J43" s="14">
        <v>3797</v>
      </c>
      <c r="K43" s="17" t="s">
        <v>71</v>
      </c>
      <c r="L43" s="99">
        <v>3</v>
      </c>
      <c r="M43" s="161">
        <v>22188267.699999999</v>
      </c>
      <c r="N43" s="161">
        <v>18143738.75</v>
      </c>
      <c r="O43" s="173">
        <v>15191281.975</v>
      </c>
      <c r="P43" s="161">
        <v>19594810.75</v>
      </c>
      <c r="Q43" s="161">
        <v>18511297.125</v>
      </c>
      <c r="R43" s="161">
        <v>22255774.800000001</v>
      </c>
      <c r="S43" s="161">
        <v>18039440.625</v>
      </c>
      <c r="T43" s="161">
        <v>21134996.649999999</v>
      </c>
      <c r="U43" s="161">
        <v>14317495.775</v>
      </c>
      <c r="V43" s="161">
        <v>17081268.574999999</v>
      </c>
      <c r="W43" s="161">
        <v>11758234.122</v>
      </c>
      <c r="X43" s="161">
        <v>11425504.710000001</v>
      </c>
      <c r="Y43" s="161">
        <v>8271871.659</v>
      </c>
      <c r="Z43" s="161">
        <v>12748700.33</v>
      </c>
      <c r="AA43" s="174">
        <v>77</v>
      </c>
      <c r="AB43" s="118">
        <f t="shared" si="16"/>
        <v>-0.16078838171918006</v>
      </c>
      <c r="AC43" s="113"/>
      <c r="AD43" s="161">
        <v>14938.603999999999</v>
      </c>
      <c r="AE43" s="161">
        <v>12242.208000000001</v>
      </c>
      <c r="AF43" s="163">
        <v>10095.924999999999</v>
      </c>
      <c r="AG43" s="161">
        <v>13782.919</v>
      </c>
      <c r="AH43" s="161">
        <v>12693.880999999999</v>
      </c>
      <c r="AI43" s="161">
        <v>15479.773999999999</v>
      </c>
      <c r="AJ43" s="161">
        <v>12860.26</v>
      </c>
      <c r="AK43" s="161">
        <v>14039.912</v>
      </c>
      <c r="AL43" s="161">
        <v>9116.9840000000004</v>
      </c>
      <c r="AM43" s="161">
        <v>10734.445</v>
      </c>
      <c r="AN43" s="161">
        <v>5852.1</v>
      </c>
      <c r="AO43" s="161">
        <v>6013.4440000000004</v>
      </c>
      <c r="AP43" s="161">
        <v>4960.18</v>
      </c>
      <c r="AQ43" s="161">
        <v>8553.5329999999994</v>
      </c>
      <c r="AR43" s="118">
        <f t="shared" si="17"/>
        <v>-0.15277371810903903</v>
      </c>
      <c r="AS43" s="53"/>
      <c r="AT43" s="79">
        <f t="shared" si="18"/>
        <v>1.3465317979735751</v>
      </c>
      <c r="AU43" s="80">
        <f t="shared" si="19"/>
        <v>1.3494691660504647</v>
      </c>
      <c r="AV43" s="152">
        <f t="shared" si="20"/>
        <v>1.3291735373768547</v>
      </c>
      <c r="AW43" s="80">
        <f t="shared" si="21"/>
        <v>1.4067927652733263</v>
      </c>
      <c r="AX43" s="80">
        <f t="shared" si="22"/>
        <v>1.3714739614715141</v>
      </c>
      <c r="AY43" s="80">
        <f t="shared" si="23"/>
        <v>1.3910793166365072</v>
      </c>
      <c r="AZ43" s="80">
        <f t="shared" si="24"/>
        <v>1.4257936559493511</v>
      </c>
      <c r="BA43" s="80">
        <f t="shared" si="25"/>
        <v>1.3285937284499167</v>
      </c>
      <c r="BB43" s="80">
        <f t="shared" si="26"/>
        <v>1.2735445001379788</v>
      </c>
      <c r="BC43" s="80">
        <f t="shared" si="27"/>
        <v>1.2568674220966052</v>
      </c>
      <c r="BD43" s="80">
        <f t="shared" si="28"/>
        <v>0.99540457168658514</v>
      </c>
      <c r="BE43" s="80">
        <f t="shared" si="29"/>
        <v>1.0526351618824898</v>
      </c>
      <c r="BF43" s="80">
        <f t="shared" si="14"/>
        <v>1.1992884330121834</v>
      </c>
      <c r="BG43" s="80">
        <f t="shared" si="14"/>
        <v>1.3418674497936058</v>
      </c>
      <c r="BH43" s="61">
        <f t="shared" si="30"/>
        <v>9.5502295673165049E-3</v>
      </c>
      <c r="BI43" s="90"/>
      <c r="BJ43" s="181" t="s">
        <v>577</v>
      </c>
    </row>
    <row r="44" spans="1:62">
      <c r="A44" s="2">
        <v>52</v>
      </c>
      <c r="B44" s="13"/>
      <c r="C44" s="14"/>
      <c r="D44" s="16">
        <v>7</v>
      </c>
      <c r="E44" s="14">
        <v>43.089999999996508</v>
      </c>
      <c r="F44" s="12">
        <v>1571</v>
      </c>
      <c r="G44" s="13">
        <v>26</v>
      </c>
      <c r="H44" s="13" t="s">
        <v>74</v>
      </c>
      <c r="I44" s="13" t="s">
        <v>11</v>
      </c>
      <c r="J44" s="14">
        <v>983</v>
      </c>
      <c r="K44" s="17" t="s">
        <v>73</v>
      </c>
      <c r="L44" s="99" t="s">
        <v>377</v>
      </c>
      <c r="M44" s="161">
        <v>35236291.204000004</v>
      </c>
      <c r="N44" s="161">
        <v>30327651.778000001</v>
      </c>
      <c r="O44" s="173">
        <v>46246757.5</v>
      </c>
      <c r="P44" s="161">
        <v>37634373.853</v>
      </c>
      <c r="Q44" s="161">
        <v>44474317.899999999</v>
      </c>
      <c r="R44" s="161">
        <v>41921086.399999999</v>
      </c>
      <c r="S44" s="161">
        <v>41017091.100000001</v>
      </c>
      <c r="T44" s="161">
        <v>43178578.361000001</v>
      </c>
      <c r="U44" s="161">
        <v>41677273.816</v>
      </c>
      <c r="V44" s="161">
        <v>40109181.048</v>
      </c>
      <c r="W44" s="161">
        <v>42066516.523000002</v>
      </c>
      <c r="X44" s="161">
        <v>37237008.182000004</v>
      </c>
      <c r="Y44" s="161">
        <v>20277459.835000001</v>
      </c>
      <c r="Z44" s="161">
        <v>26378165.359999999</v>
      </c>
      <c r="AA44" s="174">
        <v>23.666666666666668</v>
      </c>
      <c r="AB44" s="118">
        <f t="shared" si="16"/>
        <v>-0.42962130134204546</v>
      </c>
      <c r="AC44" s="113"/>
      <c r="AD44" s="161">
        <v>32600.675000000003</v>
      </c>
      <c r="AE44" s="161">
        <v>32022.3</v>
      </c>
      <c r="AF44" s="163">
        <v>48730.967999999993</v>
      </c>
      <c r="AG44" s="161">
        <v>41665.754000000001</v>
      </c>
      <c r="AH44" s="161">
        <v>54512.971000000005</v>
      </c>
      <c r="AI44" s="161">
        <v>48097.346000000005</v>
      </c>
      <c r="AJ44" s="161">
        <v>48553.705000000002</v>
      </c>
      <c r="AK44" s="161">
        <v>44785.676999999996</v>
      </c>
      <c r="AL44" s="161">
        <v>42700.019</v>
      </c>
      <c r="AM44" s="161">
        <v>40897.517999999996</v>
      </c>
      <c r="AN44" s="161">
        <v>2473.4769999999999</v>
      </c>
      <c r="AO44" s="161">
        <v>5668.4169999999995</v>
      </c>
      <c r="AP44" s="161">
        <v>4646.567</v>
      </c>
      <c r="AQ44" s="161">
        <v>4443.5779999999995</v>
      </c>
      <c r="AR44" s="118">
        <f t="shared" si="17"/>
        <v>-0.90881408306931222</v>
      </c>
      <c r="AS44" s="53"/>
      <c r="AT44" s="79">
        <f t="shared" si="18"/>
        <v>1.8504033135189435</v>
      </c>
      <c r="AU44" s="80">
        <f t="shared" si="19"/>
        <v>2.1117559799489203</v>
      </c>
      <c r="AV44" s="152">
        <f t="shared" si="20"/>
        <v>2.107432850832839</v>
      </c>
      <c r="AW44" s="80">
        <f t="shared" si="21"/>
        <v>2.214239257055084</v>
      </c>
      <c r="AX44" s="80">
        <f t="shared" si="22"/>
        <v>2.4514359555810077</v>
      </c>
      <c r="AY44" s="80">
        <f t="shared" si="23"/>
        <v>2.2946612375961712</v>
      </c>
      <c r="AZ44" s="80">
        <f t="shared" si="24"/>
        <v>2.3674865134451233</v>
      </c>
      <c r="BA44" s="80">
        <f t="shared" si="25"/>
        <v>2.0744396272412509</v>
      </c>
      <c r="BB44" s="80">
        <f t="shared" si="26"/>
        <v>2.0490792746433124</v>
      </c>
      <c r="BC44" s="80">
        <f t="shared" si="27"/>
        <v>2.0393095511502253</v>
      </c>
      <c r="BD44" s="80">
        <f t="shared" si="28"/>
        <v>0.11759837535621086</v>
      </c>
      <c r="BE44" s="80">
        <f t="shared" si="29"/>
        <v>0.30445072129828382</v>
      </c>
      <c r="BF44" s="80">
        <f t="shared" si="14"/>
        <v>0.45829872556125317</v>
      </c>
      <c r="BG44" s="80">
        <f t="shared" si="14"/>
        <v>0.33691334779015875</v>
      </c>
      <c r="BH44" s="61">
        <f t="shared" si="30"/>
        <v>-0.84013092153469393</v>
      </c>
      <c r="BI44" s="90" t="s">
        <v>347</v>
      </c>
      <c r="BJ44" s="181" t="s">
        <v>578</v>
      </c>
    </row>
    <row r="45" spans="1:62">
      <c r="A45" s="2">
        <v>53</v>
      </c>
      <c r="B45" s="13"/>
      <c r="C45" s="14"/>
      <c r="D45" s="16">
        <v>43</v>
      </c>
      <c r="E45" s="16">
        <v>28.470000000001164</v>
      </c>
      <c r="F45" s="12">
        <v>1572</v>
      </c>
      <c r="G45" s="13">
        <v>27</v>
      </c>
      <c r="H45" s="13" t="s">
        <v>76</v>
      </c>
      <c r="I45" s="13" t="s">
        <v>11</v>
      </c>
      <c r="J45" s="14">
        <v>2727</v>
      </c>
      <c r="K45" s="17" t="s">
        <v>75</v>
      </c>
      <c r="L45" s="99" t="s">
        <v>376</v>
      </c>
      <c r="M45" s="161">
        <v>28293670.855999999</v>
      </c>
      <c r="N45" s="161">
        <v>29922788.710000001</v>
      </c>
      <c r="O45" s="173">
        <v>29581223.865000002</v>
      </c>
      <c r="P45" s="161">
        <v>25318969.938000001</v>
      </c>
      <c r="Q45" s="161">
        <v>32606920.030000001</v>
      </c>
      <c r="R45" s="161">
        <v>33247880.214000002</v>
      </c>
      <c r="S45" s="161">
        <v>31195014.148000002</v>
      </c>
      <c r="T45" s="161">
        <v>29866120.801999997</v>
      </c>
      <c r="U45" s="161">
        <v>26786290.532000002</v>
      </c>
      <c r="V45" s="161">
        <v>22869998.206</v>
      </c>
      <c r="W45" s="161">
        <v>28885914.185000002</v>
      </c>
      <c r="X45" s="161">
        <v>14136296.598000001</v>
      </c>
      <c r="Y45" s="161">
        <v>11258702.402000001</v>
      </c>
      <c r="Z45" s="161">
        <v>10983894.168000001</v>
      </c>
      <c r="AA45" s="174">
        <v>57.5</v>
      </c>
      <c r="AB45" s="118">
        <f t="shared" si="16"/>
        <v>-0.62868695973745847</v>
      </c>
      <c r="AC45" s="113"/>
      <c r="AD45" s="161">
        <v>29212.495999999999</v>
      </c>
      <c r="AE45" s="161">
        <v>33642.076000000001</v>
      </c>
      <c r="AF45" s="163">
        <v>33904.702999999994</v>
      </c>
      <c r="AG45" s="161">
        <v>30106.187000000005</v>
      </c>
      <c r="AH45" s="161">
        <v>38799.645000000004</v>
      </c>
      <c r="AI45" s="161">
        <v>37727.254999999997</v>
      </c>
      <c r="AJ45" s="161">
        <v>35952.207000000002</v>
      </c>
      <c r="AK45" s="161">
        <v>33832.480000000003</v>
      </c>
      <c r="AL45" s="161">
        <v>29823.880999999998</v>
      </c>
      <c r="AM45" s="161">
        <v>25673.195</v>
      </c>
      <c r="AN45" s="161">
        <v>2575.4760000000001</v>
      </c>
      <c r="AO45" s="161">
        <v>1124.0360000000001</v>
      </c>
      <c r="AP45" s="161">
        <v>817.8</v>
      </c>
      <c r="AQ45" s="161">
        <v>849.95600000000002</v>
      </c>
      <c r="AR45" s="118">
        <f t="shared" si="17"/>
        <v>-0.97493102947989252</v>
      </c>
      <c r="AS45" s="53"/>
      <c r="AT45" s="79">
        <f t="shared" si="18"/>
        <v>2.0649491646860771</v>
      </c>
      <c r="AU45" s="80">
        <f t="shared" si="19"/>
        <v>2.2485922903808118</v>
      </c>
      <c r="AV45" s="152">
        <f t="shared" si="20"/>
        <v>2.2923123907740313</v>
      </c>
      <c r="AW45" s="80">
        <f t="shared" si="21"/>
        <v>2.3781525925993621</v>
      </c>
      <c r="AX45" s="80">
        <f t="shared" si="22"/>
        <v>2.3798411480938642</v>
      </c>
      <c r="AY45" s="80">
        <f t="shared" si="23"/>
        <v>2.2694532557966705</v>
      </c>
      <c r="AZ45" s="80">
        <f t="shared" si="24"/>
        <v>2.3049969991634058</v>
      </c>
      <c r="BA45" s="80">
        <f t="shared" si="25"/>
        <v>2.2656092650461921</v>
      </c>
      <c r="BB45" s="80">
        <f t="shared" si="26"/>
        <v>2.2268018757110966</v>
      </c>
      <c r="BC45" s="80">
        <f t="shared" si="27"/>
        <v>2.2451418464269555</v>
      </c>
      <c r="BD45" s="80">
        <f t="shared" si="28"/>
        <v>0.17832054637463432</v>
      </c>
      <c r="BE45" s="80">
        <f t="shared" si="29"/>
        <v>0.15902835544056543</v>
      </c>
      <c r="BF45" s="80">
        <f t="shared" si="14"/>
        <v>0.14527429019790516</v>
      </c>
      <c r="BG45" s="80">
        <f t="shared" si="14"/>
        <v>0.15476405489707371</v>
      </c>
      <c r="BH45" s="61">
        <f t="shared" si="30"/>
        <v>-0.93248561778928596</v>
      </c>
      <c r="BI45" s="90" t="s">
        <v>347</v>
      </c>
      <c r="BJ45" s="181" t="s">
        <v>520</v>
      </c>
    </row>
    <row r="46" spans="1:62">
      <c r="A46" s="2">
        <v>54</v>
      </c>
      <c r="B46" s="13"/>
      <c r="C46" s="14"/>
      <c r="D46" s="16">
        <v>24</v>
      </c>
      <c r="E46" s="14">
        <v>27.299999999999272</v>
      </c>
      <c r="F46" s="12">
        <v>1573</v>
      </c>
      <c r="G46" s="13">
        <v>29</v>
      </c>
      <c r="H46" s="13" t="s">
        <v>78</v>
      </c>
      <c r="I46" s="13" t="s">
        <v>11</v>
      </c>
      <c r="J46" s="14">
        <v>1571</v>
      </c>
      <c r="K46" s="17" t="s">
        <v>79</v>
      </c>
      <c r="L46" s="99">
        <v>2</v>
      </c>
      <c r="M46" s="161">
        <v>37273355.019000001</v>
      </c>
      <c r="N46" s="161">
        <v>36994819.298</v>
      </c>
      <c r="O46" s="173">
        <v>33545861.241</v>
      </c>
      <c r="P46" s="161">
        <v>38205354.137000002</v>
      </c>
      <c r="Q46" s="161">
        <v>31167196.616999999</v>
      </c>
      <c r="R46" s="161">
        <v>31393688.225000001</v>
      </c>
      <c r="S46" s="161">
        <v>35112681.193000004</v>
      </c>
      <c r="T46" s="161">
        <v>34331368.952</v>
      </c>
      <c r="U46" s="161">
        <v>27390642.381999999</v>
      </c>
      <c r="V46" s="161">
        <v>32698784.818999998</v>
      </c>
      <c r="W46" s="161">
        <v>34519975.523000002</v>
      </c>
      <c r="X46" s="161">
        <v>34063290.167000003</v>
      </c>
      <c r="Y46" s="161">
        <v>29547701.565000001</v>
      </c>
      <c r="Z46" s="161">
        <v>17072423.315000001</v>
      </c>
      <c r="AA46" s="174">
        <v>37.5</v>
      </c>
      <c r="AB46" s="118">
        <f t="shared" si="16"/>
        <v>-0.49107214173610308</v>
      </c>
      <c r="AC46" s="113"/>
      <c r="AD46" s="161">
        <v>37721.896000000001</v>
      </c>
      <c r="AE46" s="161">
        <v>40564.483999999997</v>
      </c>
      <c r="AF46" s="163">
        <v>32586.773000000001</v>
      </c>
      <c r="AG46" s="161">
        <v>42301.353999999999</v>
      </c>
      <c r="AH46" s="161">
        <v>40915.341</v>
      </c>
      <c r="AI46" s="161">
        <v>40929.934999999998</v>
      </c>
      <c r="AJ46" s="161">
        <v>48053.815000000002</v>
      </c>
      <c r="AK46" s="161">
        <v>47798.45</v>
      </c>
      <c r="AL46" s="161">
        <v>30863.67</v>
      </c>
      <c r="AM46" s="161">
        <v>36636.940999999999</v>
      </c>
      <c r="AN46" s="161">
        <v>2228.7269999999999</v>
      </c>
      <c r="AO46" s="161">
        <v>1925.846</v>
      </c>
      <c r="AP46" s="161">
        <v>1698.607</v>
      </c>
      <c r="AQ46" s="161">
        <v>1047.674</v>
      </c>
      <c r="AR46" s="118">
        <f t="shared" si="17"/>
        <v>-0.96784971620233773</v>
      </c>
      <c r="AS46" s="53"/>
      <c r="AT46" s="79">
        <f t="shared" si="18"/>
        <v>2.0240676472923544</v>
      </c>
      <c r="AU46" s="80">
        <f t="shared" si="19"/>
        <v>2.1929818698799797</v>
      </c>
      <c r="AV46" s="152">
        <f t="shared" si="20"/>
        <v>1.9428192805002249</v>
      </c>
      <c r="AW46" s="80">
        <f t="shared" si="21"/>
        <v>2.2144202013315839</v>
      </c>
      <c r="AX46" s="80">
        <f t="shared" si="22"/>
        <v>2.6255387356643376</v>
      </c>
      <c r="AY46" s="80">
        <f t="shared" si="23"/>
        <v>2.607526373241225</v>
      </c>
      <c r="AZ46" s="80">
        <f t="shared" si="24"/>
        <v>2.7371202293477901</v>
      </c>
      <c r="BA46" s="80">
        <f t="shared" si="25"/>
        <v>2.7845350453009226</v>
      </c>
      <c r="BB46" s="80">
        <f t="shared" si="26"/>
        <v>2.2535922721025581</v>
      </c>
      <c r="BC46" s="80">
        <f t="shared" si="27"/>
        <v>2.2408747727353888</v>
      </c>
      <c r="BD46" s="80">
        <f t="shared" si="28"/>
        <v>0.12912680071369353</v>
      </c>
      <c r="BE46" s="80">
        <f t="shared" si="29"/>
        <v>0.11307457327570372</v>
      </c>
      <c r="BF46" s="80">
        <f t="shared" si="14"/>
        <v>0.1149738835870769</v>
      </c>
      <c r="BG46" s="80">
        <f t="shared" si="14"/>
        <v>0.12273289862482535</v>
      </c>
      <c r="BH46" s="61">
        <f t="shared" si="30"/>
        <v>-0.93682742401381525</v>
      </c>
      <c r="BI46" s="90" t="s">
        <v>348</v>
      </c>
      <c r="BJ46" s="182" t="s">
        <v>519</v>
      </c>
    </row>
    <row r="47" spans="1:62" ht="13.5" thickBot="1">
      <c r="A47" s="2">
        <v>55</v>
      </c>
      <c r="B47" s="23"/>
      <c r="C47" s="24"/>
      <c r="D47" s="43">
        <v>21</v>
      </c>
      <c r="E47" s="24">
        <v>32.57999999999447</v>
      </c>
      <c r="F47" s="22"/>
      <c r="G47" s="23"/>
      <c r="H47" s="23"/>
      <c r="I47" s="23"/>
      <c r="J47" s="24">
        <v>1573</v>
      </c>
      <c r="K47" s="27" t="s">
        <v>77</v>
      </c>
      <c r="L47" s="100">
        <v>1</v>
      </c>
      <c r="M47" s="164">
        <v>36873071.723999999</v>
      </c>
      <c r="N47" s="164">
        <v>31726435.978</v>
      </c>
      <c r="O47" s="175">
        <v>38948283.678999998</v>
      </c>
      <c r="P47" s="164">
        <v>37448100.546999998</v>
      </c>
      <c r="Q47" s="164">
        <v>30450065.173999999</v>
      </c>
      <c r="R47" s="164">
        <v>28646100.548</v>
      </c>
      <c r="S47" s="164">
        <v>35354741.456</v>
      </c>
      <c r="T47" s="164">
        <v>31476081.322999999</v>
      </c>
      <c r="U47" s="164">
        <v>36783941.093000002</v>
      </c>
      <c r="V47" s="164">
        <v>29360496.197000001</v>
      </c>
      <c r="W47" s="164">
        <v>42910594.744000003</v>
      </c>
      <c r="X47" s="164">
        <v>33003664.850000001</v>
      </c>
      <c r="Y47" s="164">
        <v>21254145.254999999</v>
      </c>
      <c r="Z47" s="164">
        <v>21666365.212000001</v>
      </c>
      <c r="AA47" s="176">
        <v>39.833333333333336</v>
      </c>
      <c r="AB47" s="119">
        <f t="shared" si="16"/>
        <v>-0.44371450638062399</v>
      </c>
      <c r="AC47" s="114"/>
      <c r="AD47" s="164">
        <v>37896.239000000001</v>
      </c>
      <c r="AE47" s="164">
        <v>34770.928999999996</v>
      </c>
      <c r="AF47" s="165">
        <v>37756.595999999998</v>
      </c>
      <c r="AG47" s="164">
        <v>43039.197999999997</v>
      </c>
      <c r="AH47" s="164">
        <v>40084.752999999997</v>
      </c>
      <c r="AI47" s="164">
        <v>38551.800999999999</v>
      </c>
      <c r="AJ47" s="164">
        <v>50019.008999999998</v>
      </c>
      <c r="AK47" s="164">
        <v>45270.038</v>
      </c>
      <c r="AL47" s="164">
        <v>39694.83</v>
      </c>
      <c r="AM47" s="164">
        <v>32914.400999999998</v>
      </c>
      <c r="AN47" s="164">
        <v>3028.6509999999998</v>
      </c>
      <c r="AO47" s="164">
        <v>3251.797</v>
      </c>
      <c r="AP47" s="164">
        <v>1231.654</v>
      </c>
      <c r="AQ47" s="164">
        <v>1373.8140000000001</v>
      </c>
      <c r="AR47" s="119">
        <f t="shared" si="17"/>
        <v>-0.96361393384085792</v>
      </c>
      <c r="AS47" s="53"/>
      <c r="AT47" s="79">
        <f t="shared" si="18"/>
        <v>2.0554967204066181</v>
      </c>
      <c r="AU47" s="80">
        <f t="shared" si="19"/>
        <v>2.1919215271523806</v>
      </c>
      <c r="AV47" s="152">
        <f t="shared" si="20"/>
        <v>1.9388066653297729</v>
      </c>
      <c r="AW47" s="80">
        <f t="shared" si="21"/>
        <v>2.2986051293033025</v>
      </c>
      <c r="AX47" s="80">
        <f t="shared" si="22"/>
        <v>2.6328188639955128</v>
      </c>
      <c r="AY47" s="80">
        <f t="shared" si="23"/>
        <v>2.6915915438753557</v>
      </c>
      <c r="AZ47" s="80">
        <f t="shared" si="24"/>
        <v>2.8295502634208263</v>
      </c>
      <c r="BA47" s="80">
        <f t="shared" si="25"/>
        <v>2.8764722987877511</v>
      </c>
      <c r="BB47" s="80">
        <f t="shared" si="26"/>
        <v>2.1582695502714331</v>
      </c>
      <c r="BC47" s="80">
        <f t="shared" si="27"/>
        <v>2.242087516447568</v>
      </c>
      <c r="BD47" s="80">
        <f t="shared" si="28"/>
        <v>0.14116098917149048</v>
      </c>
      <c r="BE47" s="80">
        <f t="shared" si="29"/>
        <v>0.19705672171737618</v>
      </c>
      <c r="BF47" s="80">
        <f t="shared" si="14"/>
        <v>0.11589776819750074</v>
      </c>
      <c r="BG47" s="80">
        <f t="shared" si="14"/>
        <v>0.12681536441923427</v>
      </c>
      <c r="BH47" s="61">
        <f t="shared" si="30"/>
        <v>-0.93459102101979619</v>
      </c>
      <c r="BI47" s="91" t="s">
        <v>348</v>
      </c>
      <c r="BJ47" s="182" t="s">
        <v>519</v>
      </c>
    </row>
    <row r="48" spans="1:62">
      <c r="A48" s="2">
        <v>56</v>
      </c>
      <c r="B48" s="4" t="s">
        <v>82</v>
      </c>
      <c r="C48" s="5">
        <v>25</v>
      </c>
      <c r="D48" s="6"/>
      <c r="E48" s="7">
        <v>11.540000000000873</v>
      </c>
      <c r="F48" s="3">
        <v>1599</v>
      </c>
      <c r="G48" s="4">
        <v>31</v>
      </c>
      <c r="H48" s="4" t="s">
        <v>81</v>
      </c>
      <c r="I48" s="4" t="s">
        <v>42</v>
      </c>
      <c r="J48" s="5">
        <v>1384</v>
      </c>
      <c r="K48" s="8" t="s">
        <v>80</v>
      </c>
      <c r="L48" s="101">
        <v>1</v>
      </c>
      <c r="M48" s="166">
        <v>25492996.225000001</v>
      </c>
      <c r="N48" s="166">
        <v>24686717.274999999</v>
      </c>
      <c r="O48" s="177">
        <v>27295647.625</v>
      </c>
      <c r="P48" s="166">
        <v>26772465.624000002</v>
      </c>
      <c r="Q48" s="166">
        <v>31093134.931000002</v>
      </c>
      <c r="R48" s="166">
        <v>28602031.238000002</v>
      </c>
      <c r="S48" s="166">
        <v>10401537.995999999</v>
      </c>
      <c r="T48" s="166">
        <v>18976807.427999999</v>
      </c>
      <c r="U48" s="166">
        <v>14716689.861</v>
      </c>
      <c r="V48" s="166">
        <v>5155624.3530000001</v>
      </c>
      <c r="W48" s="166">
        <v>1147951.061</v>
      </c>
      <c r="X48" s="166">
        <v>500263.565</v>
      </c>
      <c r="Y48" s="166">
        <v>325482.02399999998</v>
      </c>
      <c r="Z48" s="166">
        <v>53036.785000000003</v>
      </c>
      <c r="AA48" s="178">
        <v>35.333333333333336</v>
      </c>
      <c r="AB48" s="120">
        <f t="shared" si="16"/>
        <v>-0.99805695084693924</v>
      </c>
      <c r="AC48" s="115"/>
      <c r="AD48" s="166">
        <v>12472.300999999999</v>
      </c>
      <c r="AE48" s="166">
        <v>11738.736999999999</v>
      </c>
      <c r="AF48" s="167">
        <v>13065.857</v>
      </c>
      <c r="AG48" s="166">
        <v>13784.642</v>
      </c>
      <c r="AH48" s="166">
        <v>16120.574000000001</v>
      </c>
      <c r="AI48" s="166">
        <v>15862.833000000001</v>
      </c>
      <c r="AJ48" s="166">
        <v>3829.0720000000001</v>
      </c>
      <c r="AK48" s="166">
        <v>5168.9690000000001</v>
      </c>
      <c r="AL48" s="166">
        <v>3655.6970000000001</v>
      </c>
      <c r="AM48" s="166">
        <v>1353.713</v>
      </c>
      <c r="AN48" s="166">
        <v>241.55</v>
      </c>
      <c r="AO48" s="166">
        <v>99.055000000000007</v>
      </c>
      <c r="AP48" s="166">
        <v>63.655000000000001</v>
      </c>
      <c r="AQ48" s="166">
        <v>10.635999999999999</v>
      </c>
      <c r="AR48" s="120">
        <f t="shared" si="17"/>
        <v>-0.99918596996737374</v>
      </c>
      <c r="AS48" s="55"/>
      <c r="AT48" s="81">
        <f t="shared" si="18"/>
        <v>0.97848843579782074</v>
      </c>
      <c r="AU48" s="82">
        <f t="shared" si="19"/>
        <v>0.95101644088480786</v>
      </c>
      <c r="AV48" s="153">
        <f t="shared" si="20"/>
        <v>0.95735827041033617</v>
      </c>
      <c r="AW48" s="82">
        <f t="shared" si="21"/>
        <v>1.0297626071199695</v>
      </c>
      <c r="AX48" s="82">
        <f t="shared" si="22"/>
        <v>1.0369217536780257</v>
      </c>
      <c r="AY48" s="82">
        <f t="shared" si="23"/>
        <v>1.1092102423078962</v>
      </c>
      <c r="AZ48" s="82">
        <f t="shared" si="24"/>
        <v>0.73625112006945559</v>
      </c>
      <c r="BA48" s="82">
        <f t="shared" si="25"/>
        <v>0.54476697617463965</v>
      </c>
      <c r="BB48" s="82">
        <f t="shared" si="26"/>
        <v>0.49680968132484588</v>
      </c>
      <c r="BC48" s="82">
        <f t="shared" si="27"/>
        <v>0.52514027683661224</v>
      </c>
      <c r="BD48" s="82">
        <f t="shared" si="28"/>
        <v>0.42083675551391819</v>
      </c>
      <c r="BE48" s="82">
        <f t="shared" si="29"/>
        <v>0.39601125058947678</v>
      </c>
      <c r="BF48" s="82">
        <f t="shared" si="14"/>
        <v>0.39114295295152768</v>
      </c>
      <c r="BG48" s="82">
        <f t="shared" si="14"/>
        <v>0.40108011826131618</v>
      </c>
      <c r="BH48" s="62">
        <f t="shared" si="30"/>
        <v>-0.58105535758373084</v>
      </c>
      <c r="BI48" s="90"/>
    </row>
    <row r="49" spans="1:62">
      <c r="A49" s="2">
        <v>57</v>
      </c>
      <c r="B49" s="13"/>
      <c r="C49" s="14"/>
      <c r="D49" s="21"/>
      <c r="E49" s="14">
        <v>8.0200000000004366</v>
      </c>
      <c r="F49" s="12"/>
      <c r="G49" s="13"/>
      <c r="H49" s="13"/>
      <c r="I49" s="13"/>
      <c r="J49" s="14">
        <v>1552</v>
      </c>
      <c r="K49" s="17" t="s">
        <v>83</v>
      </c>
      <c r="L49" s="99">
        <v>2</v>
      </c>
      <c r="M49" s="161">
        <v>23257734.800000001</v>
      </c>
      <c r="N49" s="161">
        <v>24161384.274999999</v>
      </c>
      <c r="O49" s="173">
        <v>19440918.850000001</v>
      </c>
      <c r="P49" s="161">
        <v>19149567.188000001</v>
      </c>
      <c r="Q49" s="161">
        <v>23028004.964000002</v>
      </c>
      <c r="R49" s="161">
        <v>20583596.460000001</v>
      </c>
      <c r="S49" s="161">
        <v>9016285.9130000006</v>
      </c>
      <c r="T49" s="161">
        <v>6050202.5049999999</v>
      </c>
      <c r="U49" s="161">
        <v>4361336.9119999995</v>
      </c>
      <c r="V49" s="161">
        <v>839060.821</v>
      </c>
      <c r="W49" s="161">
        <v>257195.29699999999</v>
      </c>
      <c r="X49" s="161">
        <v>146754.38800000001</v>
      </c>
      <c r="Y49" s="161">
        <v>182753.38</v>
      </c>
      <c r="Z49" s="161">
        <v>1232496.3389999999</v>
      </c>
      <c r="AA49" s="174">
        <v>36</v>
      </c>
      <c r="AB49" s="118">
        <f t="shared" si="16"/>
        <v>-0.93660297908192747</v>
      </c>
      <c r="AC49" s="113"/>
      <c r="AD49" s="161">
        <v>11375.942999999999</v>
      </c>
      <c r="AE49" s="161">
        <v>11488.084000000001</v>
      </c>
      <c r="AF49" s="163">
        <v>8948.1990000000005</v>
      </c>
      <c r="AG49" s="161">
        <v>9686.7080000000005</v>
      </c>
      <c r="AH49" s="161">
        <v>12059.977999999999</v>
      </c>
      <c r="AI49" s="161">
        <v>11232.047</v>
      </c>
      <c r="AJ49" s="161">
        <v>3013.076</v>
      </c>
      <c r="AK49" s="161">
        <v>1506.1980000000001</v>
      </c>
      <c r="AL49" s="161">
        <v>934.55100000000004</v>
      </c>
      <c r="AM49" s="161">
        <v>186.63</v>
      </c>
      <c r="AN49" s="161">
        <v>49.28</v>
      </c>
      <c r="AO49" s="161">
        <v>28.841999999999999</v>
      </c>
      <c r="AP49" s="161">
        <v>35.189</v>
      </c>
      <c r="AQ49" s="161">
        <v>35.808999999999997</v>
      </c>
      <c r="AR49" s="118">
        <f t="shared" si="17"/>
        <v>-0.99599818913280769</v>
      </c>
      <c r="AS49" s="53"/>
      <c r="AT49" s="79">
        <f t="shared" si="18"/>
        <v>0.9782502980470823</v>
      </c>
      <c r="AU49" s="80">
        <f t="shared" si="19"/>
        <v>0.95094584558938733</v>
      </c>
      <c r="AV49" s="152">
        <f t="shared" si="20"/>
        <v>0.92055309412497233</v>
      </c>
      <c r="AW49" s="80">
        <f t="shared" si="21"/>
        <v>1.0116894971986767</v>
      </c>
      <c r="AX49" s="80">
        <f t="shared" si="22"/>
        <v>1.0474183950241047</v>
      </c>
      <c r="AY49" s="80">
        <f t="shared" si="23"/>
        <v>1.0913590364858912</v>
      </c>
      <c r="AZ49" s="80">
        <f t="shared" si="24"/>
        <v>0.66836301090577444</v>
      </c>
      <c r="BA49" s="80">
        <f t="shared" si="25"/>
        <v>0.49790002855449877</v>
      </c>
      <c r="BB49" s="80">
        <f t="shared" si="26"/>
        <v>0.42856170887813316</v>
      </c>
      <c r="BC49" s="80">
        <f t="shared" si="27"/>
        <v>0.44485452145786702</v>
      </c>
      <c r="BD49" s="80">
        <f t="shared" si="28"/>
        <v>0.38321073965827612</v>
      </c>
      <c r="BE49" s="80">
        <f t="shared" si="29"/>
        <v>0.39306490787859777</v>
      </c>
      <c r="BF49" s="80">
        <f t="shared" si="14"/>
        <v>0.38509821268421957</v>
      </c>
      <c r="BG49" s="80">
        <f t="shared" si="14"/>
        <v>5.8108083353909261E-2</v>
      </c>
      <c r="BH49" s="61">
        <f t="shared" si="30"/>
        <v>-0.93687698870955005</v>
      </c>
      <c r="BI49" s="90"/>
    </row>
    <row r="50" spans="1:62">
      <c r="A50" s="2">
        <v>58</v>
      </c>
      <c r="B50" s="13"/>
      <c r="C50" s="14"/>
      <c r="D50" s="21"/>
      <c r="E50" s="21"/>
      <c r="F50" s="12">
        <v>1606</v>
      </c>
      <c r="G50" s="13">
        <v>32</v>
      </c>
      <c r="H50" s="13" t="s">
        <v>85</v>
      </c>
      <c r="I50" s="13" t="s">
        <v>11</v>
      </c>
      <c r="J50" s="14">
        <v>1743</v>
      </c>
      <c r="K50" s="17" t="s">
        <v>84</v>
      </c>
      <c r="L50" s="99">
        <v>1</v>
      </c>
      <c r="M50" s="161">
        <v>12526751.65</v>
      </c>
      <c r="N50" s="161">
        <v>12557025.475</v>
      </c>
      <c r="O50" s="173">
        <v>10328260.625</v>
      </c>
      <c r="P50" s="161">
        <v>11111634.5</v>
      </c>
      <c r="Q50" s="161">
        <v>9568599</v>
      </c>
      <c r="R50" s="161">
        <v>11256681.625</v>
      </c>
      <c r="S50" s="161">
        <v>10331174.75</v>
      </c>
      <c r="T50" s="161">
        <v>11373496.625</v>
      </c>
      <c r="U50" s="161">
        <v>11385550.85</v>
      </c>
      <c r="V50" s="161">
        <v>5799685.7249999996</v>
      </c>
      <c r="W50" s="161">
        <v>5101765.6500000004</v>
      </c>
      <c r="X50" s="161">
        <v>1347631.075</v>
      </c>
      <c r="Y50" s="161">
        <v>1478188.9750000001</v>
      </c>
      <c r="Z50" s="161">
        <v>1331966.925</v>
      </c>
      <c r="AA50" s="174">
        <v>48</v>
      </c>
      <c r="AB50" s="118">
        <f t="shared" si="16"/>
        <v>-0.8710366659632971</v>
      </c>
      <c r="AC50" s="113"/>
      <c r="AD50" s="161">
        <v>7372.6729999999998</v>
      </c>
      <c r="AE50" s="161">
        <v>7916.97</v>
      </c>
      <c r="AF50" s="163">
        <v>5281.65</v>
      </c>
      <c r="AG50" s="161">
        <v>4790.34</v>
      </c>
      <c r="AH50" s="161">
        <v>3928.6089999999999</v>
      </c>
      <c r="AI50" s="161">
        <v>4137.1869999999999</v>
      </c>
      <c r="AJ50" s="161">
        <v>4149.7269999999999</v>
      </c>
      <c r="AK50" s="161">
        <v>4857.9989999999998</v>
      </c>
      <c r="AL50" s="161">
        <v>4381.87</v>
      </c>
      <c r="AM50" s="161">
        <v>2129.3910000000001</v>
      </c>
      <c r="AN50" s="161">
        <v>550.67700000000002</v>
      </c>
      <c r="AO50" s="161">
        <v>128.798</v>
      </c>
      <c r="AP50" s="161">
        <v>133.602</v>
      </c>
      <c r="AQ50" s="161">
        <v>130.22200000000001</v>
      </c>
      <c r="AR50" s="118">
        <f t="shared" si="17"/>
        <v>-0.97534444728446612</v>
      </c>
      <c r="AS50" s="53"/>
      <c r="AT50" s="79">
        <f t="shared" si="18"/>
        <v>1.1771085124051293</v>
      </c>
      <c r="AU50" s="80">
        <f t="shared" si="19"/>
        <v>1.2609626405173795</v>
      </c>
      <c r="AV50" s="152">
        <f t="shared" si="20"/>
        <v>1.0227569175037157</v>
      </c>
      <c r="AW50" s="80">
        <f t="shared" si="21"/>
        <v>0.86222058509933885</v>
      </c>
      <c r="AX50" s="80">
        <f t="shared" si="22"/>
        <v>0.82114612598981318</v>
      </c>
      <c r="AY50" s="80">
        <f t="shared" si="23"/>
        <v>0.73506334065835321</v>
      </c>
      <c r="AZ50" s="80">
        <f t="shared" si="24"/>
        <v>0.80334078174410906</v>
      </c>
      <c r="BA50" s="80">
        <f t="shared" si="25"/>
        <v>0.85426657433065356</v>
      </c>
      <c r="BB50" s="80">
        <f t="shared" si="26"/>
        <v>0.76972472526439073</v>
      </c>
      <c r="BC50" s="80">
        <f t="shared" si="27"/>
        <v>0.73431254759929254</v>
      </c>
      <c r="BD50" s="80">
        <f t="shared" si="28"/>
        <v>0.21587702680933607</v>
      </c>
      <c r="BE50" s="80">
        <f t="shared" si="29"/>
        <v>0.19114726929252504</v>
      </c>
      <c r="BF50" s="80">
        <f t="shared" si="14"/>
        <v>0.1807644384575389</v>
      </c>
      <c r="BG50" s="80">
        <f t="shared" si="14"/>
        <v>0.19553338383383659</v>
      </c>
      <c r="BH50" s="61">
        <f t="shared" si="30"/>
        <v>-0.80881734409474071</v>
      </c>
      <c r="BI50" s="90"/>
    </row>
    <row r="51" spans="1:62">
      <c r="A51" s="2">
        <v>59</v>
      </c>
      <c r="B51" s="13"/>
      <c r="C51" s="14"/>
      <c r="D51" s="21"/>
      <c r="E51" s="15"/>
      <c r="F51" s="12">
        <v>1613</v>
      </c>
      <c r="G51" s="13">
        <v>34</v>
      </c>
      <c r="H51" s="13" t="s">
        <v>87</v>
      </c>
      <c r="I51" s="13" t="s">
        <v>11</v>
      </c>
      <c r="J51" s="14">
        <v>6705</v>
      </c>
      <c r="K51" s="17" t="s">
        <v>86</v>
      </c>
      <c r="L51" s="99">
        <v>8</v>
      </c>
      <c r="M51" s="161">
        <v>9233630.2060000002</v>
      </c>
      <c r="N51" s="161">
        <v>8458029.5449999999</v>
      </c>
      <c r="O51" s="173">
        <v>8910086.5020000003</v>
      </c>
      <c r="P51" s="161">
        <v>6064577.7309999997</v>
      </c>
      <c r="Q51" s="161">
        <v>8595082.1799999997</v>
      </c>
      <c r="R51" s="161">
        <v>8531474.8670000006</v>
      </c>
      <c r="S51" s="161">
        <v>8397007.4470000006</v>
      </c>
      <c r="T51" s="161">
        <v>8080420.04</v>
      </c>
      <c r="U51" s="161">
        <v>6565347.0719999997</v>
      </c>
      <c r="V51" s="161">
        <v>1365627.7039999999</v>
      </c>
      <c r="W51" s="161">
        <v>3877.7</v>
      </c>
      <c r="X51" s="161">
        <v>0</v>
      </c>
      <c r="Y51" s="161">
        <v>0</v>
      </c>
      <c r="Z51" s="161">
        <v>0</v>
      </c>
      <c r="AA51" s="174">
        <v>94</v>
      </c>
      <c r="AB51" s="118">
        <f t="shared" si="16"/>
        <v>-1</v>
      </c>
      <c r="AC51" s="113"/>
      <c r="AD51" s="161">
        <v>5023.4340000000002</v>
      </c>
      <c r="AE51" s="161">
        <v>4527.4080000000004</v>
      </c>
      <c r="AF51" s="163">
        <v>4398.9769999999999</v>
      </c>
      <c r="AG51" s="161">
        <v>3175.1770000000001</v>
      </c>
      <c r="AH51" s="161">
        <v>4416.5739999999996</v>
      </c>
      <c r="AI51" s="161">
        <v>4321.5870000000004</v>
      </c>
      <c r="AJ51" s="161">
        <v>3227.07</v>
      </c>
      <c r="AK51" s="161">
        <v>2710.18</v>
      </c>
      <c r="AL51" s="161">
        <v>1933.9829999999999</v>
      </c>
      <c r="AM51" s="161">
        <v>379.67099999999999</v>
      </c>
      <c r="AN51" s="161">
        <v>0.55000000000000004</v>
      </c>
      <c r="AO51" s="161">
        <v>0</v>
      </c>
      <c r="AP51" s="161">
        <v>0</v>
      </c>
      <c r="AQ51" s="161">
        <v>0</v>
      </c>
      <c r="AR51" s="118">
        <f t="shared" si="17"/>
        <v>-1</v>
      </c>
      <c r="AS51" s="53"/>
      <c r="AT51" s="79">
        <f t="shared" si="18"/>
        <v>1.0880734636168945</v>
      </c>
      <c r="AU51" s="80">
        <f t="shared" si="19"/>
        <v>1.0705585682604755</v>
      </c>
      <c r="AV51" s="152">
        <f t="shared" si="20"/>
        <v>0.98741510511993003</v>
      </c>
      <c r="AW51" s="80">
        <f t="shared" si="21"/>
        <v>1.0471222039976851</v>
      </c>
      <c r="AX51" s="80">
        <f t="shared" si="22"/>
        <v>1.0276979108534829</v>
      </c>
      <c r="AY51" s="80">
        <f t="shared" si="23"/>
        <v>1.0130925935716057</v>
      </c>
      <c r="AZ51" s="80">
        <f t="shared" si="24"/>
        <v>0.76862382708805044</v>
      </c>
      <c r="BA51" s="80">
        <f t="shared" si="25"/>
        <v>0.6708017619341482</v>
      </c>
      <c r="BB51" s="80">
        <f t="shared" si="26"/>
        <v>0.58914874683414153</v>
      </c>
      <c r="BC51" s="80">
        <f t="shared" si="27"/>
        <v>0.55603880748453249</v>
      </c>
      <c r="BD51" s="80">
        <f t="shared" si="28"/>
        <v>0.28367331149908454</v>
      </c>
      <c r="BE51" s="80">
        <f t="shared" si="29"/>
        <v>0</v>
      </c>
      <c r="BF51" s="80">
        <f t="shared" si="14"/>
        <v>0</v>
      </c>
      <c r="BG51" s="80">
        <f t="shared" si="14"/>
        <v>0</v>
      </c>
      <c r="BH51" s="61">
        <f t="shared" si="30"/>
        <v>-1</v>
      </c>
      <c r="BI51" s="90" t="s">
        <v>349</v>
      </c>
      <c r="BJ51" s="52" t="s">
        <v>313</v>
      </c>
    </row>
    <row r="52" spans="1:62">
      <c r="A52" s="2">
        <v>60</v>
      </c>
      <c r="B52" s="13"/>
      <c r="C52" s="14"/>
      <c r="D52" s="21"/>
      <c r="E52" s="16">
        <v>17.159999999999854</v>
      </c>
      <c r="F52" s="12">
        <v>1619</v>
      </c>
      <c r="G52" s="13">
        <v>30</v>
      </c>
      <c r="H52" s="13" t="s">
        <v>89</v>
      </c>
      <c r="I52" s="13" t="s">
        <v>11</v>
      </c>
      <c r="J52" s="14">
        <v>1606</v>
      </c>
      <c r="K52" s="17" t="s">
        <v>91</v>
      </c>
      <c r="L52" s="99">
        <v>3</v>
      </c>
      <c r="M52" s="161">
        <v>37083390.875</v>
      </c>
      <c r="N52" s="161">
        <v>34198316.75</v>
      </c>
      <c r="O52" s="173">
        <v>36339808.950000003</v>
      </c>
      <c r="P52" s="161">
        <v>34245995.875</v>
      </c>
      <c r="Q52" s="161">
        <v>34944853.325000003</v>
      </c>
      <c r="R52" s="161">
        <v>36881694.875</v>
      </c>
      <c r="S52" s="161">
        <v>33617166.149999999</v>
      </c>
      <c r="T52" s="161">
        <v>40643759.549999997</v>
      </c>
      <c r="U52" s="161">
        <v>37915219.335000001</v>
      </c>
      <c r="V52" s="161">
        <v>37165874.899999999</v>
      </c>
      <c r="W52" s="161">
        <v>29391034.024999999</v>
      </c>
      <c r="X52" s="161">
        <v>18244945.375</v>
      </c>
      <c r="Y52" s="161">
        <v>8792613.3000000007</v>
      </c>
      <c r="Z52" s="161">
        <v>19236529.774999999</v>
      </c>
      <c r="AA52" s="174">
        <v>43.6</v>
      </c>
      <c r="AB52" s="118">
        <f t="shared" si="16"/>
        <v>-0.47064857161281259</v>
      </c>
      <c r="AC52" s="113"/>
      <c r="AD52" s="161">
        <v>21427.052</v>
      </c>
      <c r="AE52" s="161">
        <v>19381.905999999999</v>
      </c>
      <c r="AF52" s="163">
        <v>19450.291000000001</v>
      </c>
      <c r="AG52" s="161">
        <v>17370.973999999998</v>
      </c>
      <c r="AH52" s="161">
        <v>15217.68</v>
      </c>
      <c r="AI52" s="161">
        <v>15112.14</v>
      </c>
      <c r="AJ52" s="161">
        <v>12873.342000000001</v>
      </c>
      <c r="AK52" s="161">
        <v>15942.651</v>
      </c>
      <c r="AL52" s="161">
        <v>17261.955000000002</v>
      </c>
      <c r="AM52" s="161">
        <v>19712.807000000001</v>
      </c>
      <c r="AN52" s="161">
        <v>17935.867999999999</v>
      </c>
      <c r="AO52" s="161">
        <v>10768.9</v>
      </c>
      <c r="AP52" s="161">
        <v>6033.2139999999999</v>
      </c>
      <c r="AQ52" s="161">
        <v>4479.2979999999998</v>
      </c>
      <c r="AR52" s="118">
        <f t="shared" si="17"/>
        <v>-0.76970534785315048</v>
      </c>
      <c r="AS52" s="53"/>
      <c r="AT52" s="79">
        <f t="shared" si="18"/>
        <v>1.1556144944903182</v>
      </c>
      <c r="AU52" s="80">
        <f t="shared" si="19"/>
        <v>1.133500583767767</v>
      </c>
      <c r="AV52" s="152">
        <f t="shared" si="20"/>
        <v>1.0704674329334909</v>
      </c>
      <c r="AW52" s="80">
        <f t="shared" si="21"/>
        <v>1.0144820470927538</v>
      </c>
      <c r="AX52" s="80">
        <f t="shared" si="22"/>
        <v>0.87095400621487651</v>
      </c>
      <c r="AY52" s="80">
        <f t="shared" si="23"/>
        <v>0.81949270776293193</v>
      </c>
      <c r="AZ52" s="80">
        <f t="shared" si="24"/>
        <v>0.76587907157665047</v>
      </c>
      <c r="BA52" s="80">
        <f t="shared" si="25"/>
        <v>0.78450670786925281</v>
      </c>
      <c r="BB52" s="80">
        <f t="shared" si="26"/>
        <v>0.91055546045939806</v>
      </c>
      <c r="BC52" s="80">
        <f t="shared" si="27"/>
        <v>1.0608014504187011</v>
      </c>
      <c r="BD52" s="80">
        <f t="shared" si="28"/>
        <v>1.2204992845603022</v>
      </c>
      <c r="BE52" s="80">
        <f t="shared" si="29"/>
        <v>1.1804803772946346</v>
      </c>
      <c r="BF52" s="80">
        <f t="shared" si="14"/>
        <v>1.3723369365055551</v>
      </c>
      <c r="BG52" s="80">
        <f t="shared" si="14"/>
        <v>0.46570749011303941</v>
      </c>
      <c r="BH52" s="61">
        <f t="shared" si="30"/>
        <v>-0.5649494082815556</v>
      </c>
      <c r="BI52" s="90" t="s">
        <v>356</v>
      </c>
      <c r="BJ52" s="182" t="s">
        <v>579</v>
      </c>
    </row>
    <row r="53" spans="1:62">
      <c r="A53" s="2">
        <v>62</v>
      </c>
      <c r="B53" s="13"/>
      <c r="C53" s="14"/>
      <c r="D53" s="15"/>
      <c r="E53" s="14">
        <v>7.9899999999997817</v>
      </c>
      <c r="F53" s="12"/>
      <c r="G53" s="13"/>
      <c r="H53" s="13"/>
      <c r="I53" s="13"/>
      <c r="J53" s="14">
        <v>2403</v>
      </c>
      <c r="K53" s="17" t="s">
        <v>90</v>
      </c>
      <c r="L53" s="99">
        <v>2</v>
      </c>
      <c r="M53" s="161">
        <v>15876030.775</v>
      </c>
      <c r="N53" s="161">
        <v>15270831.725</v>
      </c>
      <c r="O53" s="173">
        <v>15896794.699999999</v>
      </c>
      <c r="P53" s="161">
        <v>16661245</v>
      </c>
      <c r="Q53" s="161">
        <v>13527078.375</v>
      </c>
      <c r="R53" s="161">
        <v>17718715.050000001</v>
      </c>
      <c r="S53" s="161">
        <v>16687141.725</v>
      </c>
      <c r="T53" s="161">
        <v>16841471.125</v>
      </c>
      <c r="U53" s="161">
        <v>17558332.300000001</v>
      </c>
      <c r="V53" s="161">
        <v>15166254.125</v>
      </c>
      <c r="W53" s="161">
        <v>15981433.800000001</v>
      </c>
      <c r="X53" s="161">
        <v>6504259.3250000002</v>
      </c>
      <c r="Y53" s="161">
        <v>3987631.65</v>
      </c>
      <c r="Z53" s="161">
        <v>7716224.6749999998</v>
      </c>
      <c r="AA53" s="174">
        <v>50.5</v>
      </c>
      <c r="AB53" s="118">
        <f t="shared" si="16"/>
        <v>-0.51460499927070202</v>
      </c>
      <c r="AC53" s="113"/>
      <c r="AD53" s="161">
        <v>9069.9189999999999</v>
      </c>
      <c r="AE53" s="161">
        <v>8820.6759999999995</v>
      </c>
      <c r="AF53" s="163">
        <v>8852.7420000000002</v>
      </c>
      <c r="AG53" s="161">
        <v>8601.3919999999998</v>
      </c>
      <c r="AH53" s="161">
        <v>6448.4139999999998</v>
      </c>
      <c r="AI53" s="161">
        <v>7584.848</v>
      </c>
      <c r="AJ53" s="161">
        <v>6659.817</v>
      </c>
      <c r="AK53" s="161">
        <v>6723.277</v>
      </c>
      <c r="AL53" s="161">
        <v>6576.8770000000004</v>
      </c>
      <c r="AM53" s="161">
        <v>2879.0949999999998</v>
      </c>
      <c r="AN53" s="161">
        <v>5927.8990000000003</v>
      </c>
      <c r="AO53" s="161">
        <v>3534.99</v>
      </c>
      <c r="AP53" s="161">
        <v>1228.4090000000001</v>
      </c>
      <c r="AQ53" s="161">
        <v>1625.2070000000001</v>
      </c>
      <c r="AR53" s="118">
        <f t="shared" si="17"/>
        <v>-0.81641767036698909</v>
      </c>
      <c r="AS53" s="53"/>
      <c r="AT53" s="79">
        <f t="shared" si="18"/>
        <v>1.1425927712715711</v>
      </c>
      <c r="AU53" s="80">
        <f t="shared" si="19"/>
        <v>1.1552319033886806</v>
      </c>
      <c r="AV53" s="152">
        <f t="shared" si="20"/>
        <v>1.1137769804626088</v>
      </c>
      <c r="AW53" s="80">
        <f t="shared" si="21"/>
        <v>1.0325029131976633</v>
      </c>
      <c r="AX53" s="80">
        <f t="shared" si="22"/>
        <v>0.95340824104599009</v>
      </c>
      <c r="AY53" s="80">
        <f t="shared" si="23"/>
        <v>0.85613973457968107</v>
      </c>
      <c r="AZ53" s="80">
        <f t="shared" si="24"/>
        <v>0.79819745163697287</v>
      </c>
      <c r="BA53" s="80">
        <f t="shared" si="25"/>
        <v>0.79841920579251058</v>
      </c>
      <c r="BB53" s="80">
        <f t="shared" si="26"/>
        <v>0.74914597669392546</v>
      </c>
      <c r="BC53" s="80">
        <f t="shared" si="27"/>
        <v>0.37967120638630336</v>
      </c>
      <c r="BD53" s="80">
        <f t="shared" si="28"/>
        <v>0.74184820638558724</v>
      </c>
      <c r="BE53" s="80">
        <f t="shared" si="29"/>
        <v>1.0869769556735809</v>
      </c>
      <c r="BF53" s="80">
        <f t="shared" si="14"/>
        <v>0.61610956468358857</v>
      </c>
      <c r="BG53" s="80">
        <f t="shared" si="14"/>
        <v>0.42124408462743473</v>
      </c>
      <c r="BH53" s="61">
        <f t="shared" si="30"/>
        <v>-0.62178776180805018</v>
      </c>
      <c r="BI53" s="90" t="s">
        <v>358</v>
      </c>
      <c r="BJ53" s="181" t="s">
        <v>580</v>
      </c>
    </row>
    <row r="54" spans="1:62">
      <c r="A54" s="2">
        <v>63</v>
      </c>
      <c r="B54" s="13"/>
      <c r="C54" s="14"/>
      <c r="D54" s="15"/>
      <c r="E54" s="16">
        <v>8.2299999999995634</v>
      </c>
      <c r="F54" s="12"/>
      <c r="G54" s="13"/>
      <c r="H54" s="13"/>
      <c r="I54" s="13"/>
      <c r="J54" s="14">
        <v>2828</v>
      </c>
      <c r="K54" s="17" t="s">
        <v>88</v>
      </c>
      <c r="L54" s="99">
        <v>1</v>
      </c>
      <c r="M54" s="161">
        <v>17134920.975000001</v>
      </c>
      <c r="N54" s="161">
        <v>14777972.675000001</v>
      </c>
      <c r="O54" s="173">
        <v>17000578.75</v>
      </c>
      <c r="P54" s="161">
        <v>14960982.25</v>
      </c>
      <c r="Q54" s="161">
        <v>15239626.275</v>
      </c>
      <c r="R54" s="161">
        <v>16990702.550000001</v>
      </c>
      <c r="S54" s="161">
        <v>15287716.625</v>
      </c>
      <c r="T54" s="161">
        <v>18095609.074999999</v>
      </c>
      <c r="U54" s="161">
        <v>16328374.050000001</v>
      </c>
      <c r="V54" s="161">
        <v>14494874.550000001</v>
      </c>
      <c r="W54" s="161">
        <v>16786551.175000001</v>
      </c>
      <c r="X54" s="161">
        <v>8998575.375</v>
      </c>
      <c r="Y54" s="161">
        <v>6399637.0499999998</v>
      </c>
      <c r="Z54" s="161">
        <v>8014513.2000000002</v>
      </c>
      <c r="AA54" s="174">
        <v>58.5</v>
      </c>
      <c r="AB54" s="118">
        <f t="shared" si="16"/>
        <v>-0.52857409633774977</v>
      </c>
      <c r="AC54" s="113"/>
      <c r="AD54" s="161">
        <v>9369.8310000000001</v>
      </c>
      <c r="AE54" s="161">
        <v>8065.07</v>
      </c>
      <c r="AF54" s="163">
        <v>9253.5239999999994</v>
      </c>
      <c r="AG54" s="161">
        <v>7634.4160000000002</v>
      </c>
      <c r="AH54" s="161">
        <v>6832.7759999999998</v>
      </c>
      <c r="AI54" s="161">
        <v>7247.2709999999997</v>
      </c>
      <c r="AJ54" s="161">
        <v>6140.7330000000002</v>
      </c>
      <c r="AK54" s="161">
        <v>7374.393</v>
      </c>
      <c r="AL54" s="161">
        <v>6016.7079999999996</v>
      </c>
      <c r="AM54" s="161">
        <v>2507.3989999999999</v>
      </c>
      <c r="AN54" s="161">
        <v>6349.2950000000001</v>
      </c>
      <c r="AO54" s="161">
        <v>4298.3029999999999</v>
      </c>
      <c r="AP54" s="161">
        <v>1859.5329999999999</v>
      </c>
      <c r="AQ54" s="161">
        <v>1382.961</v>
      </c>
      <c r="AR54" s="118">
        <f t="shared" si="17"/>
        <v>-0.85054764001260486</v>
      </c>
      <c r="AS54" s="53"/>
      <c r="AT54" s="79">
        <f t="shared" si="18"/>
        <v>1.0936532492528754</v>
      </c>
      <c r="AU54" s="80">
        <f t="shared" si="19"/>
        <v>1.0914988378133539</v>
      </c>
      <c r="AV54" s="152">
        <f t="shared" si="20"/>
        <v>1.0886128214899742</v>
      </c>
      <c r="AW54" s="80">
        <f t="shared" si="21"/>
        <v>1.0205768408020135</v>
      </c>
      <c r="AX54" s="80">
        <f t="shared" si="22"/>
        <v>0.89671175351706578</v>
      </c>
      <c r="AY54" s="80">
        <f t="shared" si="23"/>
        <v>0.85308667827864482</v>
      </c>
      <c r="AZ54" s="80">
        <f t="shared" si="24"/>
        <v>0.80335515769020216</v>
      </c>
      <c r="BA54" s="80">
        <f t="shared" si="25"/>
        <v>0.81504777976090315</v>
      </c>
      <c r="BB54" s="80">
        <f t="shared" si="26"/>
        <v>0.73696351903452384</v>
      </c>
      <c r="BC54" s="80">
        <f t="shared" si="27"/>
        <v>0.34597043132049732</v>
      </c>
      <c r="BD54" s="80">
        <f t="shared" si="28"/>
        <v>0.7564740289781412</v>
      </c>
      <c r="BE54" s="80">
        <f t="shared" si="29"/>
        <v>0.95532966516936024</v>
      </c>
      <c r="BF54" s="80">
        <f t="shared" si="14"/>
        <v>0.58113701932518191</v>
      </c>
      <c r="BG54" s="80">
        <f t="shared" si="14"/>
        <v>0.34511416114455962</v>
      </c>
      <c r="BH54" s="61">
        <f t="shared" si="30"/>
        <v>-0.68297804845601107</v>
      </c>
      <c r="BI54" s="90" t="s">
        <v>358</v>
      </c>
      <c r="BJ54" s="181" t="s">
        <v>581</v>
      </c>
    </row>
    <row r="55" spans="1:62">
      <c r="A55" s="2">
        <v>65</v>
      </c>
      <c r="B55" s="13"/>
      <c r="C55" s="14"/>
      <c r="D55" s="15"/>
      <c r="E55" s="14">
        <v>2.5399999999999636</v>
      </c>
      <c r="F55" s="12">
        <v>1626</v>
      </c>
      <c r="G55" s="13">
        <v>33</v>
      </c>
      <c r="H55" s="13" t="s">
        <v>93</v>
      </c>
      <c r="I55" s="13" t="s">
        <v>11</v>
      </c>
      <c r="J55" s="14">
        <v>1353</v>
      </c>
      <c r="K55" s="17" t="s">
        <v>95</v>
      </c>
      <c r="L55" s="99">
        <v>4</v>
      </c>
      <c r="M55" s="161">
        <v>13160713.375</v>
      </c>
      <c r="N55" s="161">
        <v>15004392.050000001</v>
      </c>
      <c r="O55" s="173">
        <v>6137412.2249999996</v>
      </c>
      <c r="P55" s="161">
        <v>4145917.25</v>
      </c>
      <c r="Q55" s="161">
        <v>3019694.4</v>
      </c>
      <c r="R55" s="161">
        <v>5768467.7249999996</v>
      </c>
      <c r="S55" s="161">
        <v>2549793.3250000002</v>
      </c>
      <c r="T55" s="161">
        <v>668059.73</v>
      </c>
      <c r="U55" s="161">
        <v>348925.46500000003</v>
      </c>
      <c r="V55" s="161">
        <v>370658.34700000001</v>
      </c>
      <c r="W55" s="161">
        <v>388051.92200000002</v>
      </c>
      <c r="X55" s="161">
        <v>197617.82199999999</v>
      </c>
      <c r="Y55" s="161">
        <v>295983.31099999999</v>
      </c>
      <c r="Z55" s="161">
        <v>471472.77100000001</v>
      </c>
      <c r="AA55" s="174">
        <v>28.5</v>
      </c>
      <c r="AB55" s="118">
        <f t="shared" si="16"/>
        <v>-0.92318052727833522</v>
      </c>
      <c r="AC55" s="113"/>
      <c r="AD55" s="161">
        <v>7457.4390000000003</v>
      </c>
      <c r="AE55" s="161">
        <v>6783.4279999999999</v>
      </c>
      <c r="AF55" s="163">
        <v>2886.123</v>
      </c>
      <c r="AG55" s="161">
        <v>1568.902</v>
      </c>
      <c r="AH55" s="161">
        <v>501.40300000000002</v>
      </c>
      <c r="AI55" s="161">
        <v>1195.825</v>
      </c>
      <c r="AJ55" s="161">
        <v>609.92399999999998</v>
      </c>
      <c r="AK55" s="161">
        <v>164.35</v>
      </c>
      <c r="AL55" s="161">
        <v>92.076999999999998</v>
      </c>
      <c r="AM55" s="161">
        <v>93.501999999999995</v>
      </c>
      <c r="AN55" s="161">
        <v>96.647000000000006</v>
      </c>
      <c r="AO55" s="161">
        <v>69.384</v>
      </c>
      <c r="AP55" s="161">
        <v>103.236</v>
      </c>
      <c r="AQ55" s="161">
        <v>130.435</v>
      </c>
      <c r="AR55" s="118">
        <f t="shared" si="17"/>
        <v>-0.95480615344529673</v>
      </c>
      <c r="AS55" s="53"/>
      <c r="AT55" s="79">
        <f t="shared" si="18"/>
        <v>1.1332879590199265</v>
      </c>
      <c r="AU55" s="80">
        <f t="shared" si="19"/>
        <v>0.90419231614252571</v>
      </c>
      <c r="AV55" s="152">
        <f t="shared" si="20"/>
        <v>0.94050159715318782</v>
      </c>
      <c r="AW55" s="80">
        <f t="shared" si="21"/>
        <v>0.7568419268377824</v>
      </c>
      <c r="AX55" s="80">
        <f t="shared" si="22"/>
        <v>0.33208857161174987</v>
      </c>
      <c r="AY55" s="80">
        <f t="shared" si="23"/>
        <v>0.41460750306963018</v>
      </c>
      <c r="AZ55" s="80">
        <f t="shared" si="24"/>
        <v>0.47841053941107164</v>
      </c>
      <c r="BA55" s="80">
        <f t="shared" si="25"/>
        <v>0.49202187355313276</v>
      </c>
      <c r="BB55" s="80">
        <f t="shared" si="26"/>
        <v>0.52777460653380515</v>
      </c>
      <c r="BC55" s="80">
        <f t="shared" si="27"/>
        <v>0.50451851823533866</v>
      </c>
      <c r="BD55" s="80">
        <f t="shared" si="28"/>
        <v>0.49811375499384847</v>
      </c>
      <c r="BE55" s="80">
        <f t="shared" si="29"/>
        <v>0.70220387308994836</v>
      </c>
      <c r="BF55" s="80">
        <f t="shared" si="14"/>
        <v>0.69757987131916366</v>
      </c>
      <c r="BG55" s="80">
        <f t="shared" si="14"/>
        <v>0.55330872967847378</v>
      </c>
      <c r="BH55" s="61">
        <f t="shared" si="30"/>
        <v>-0.41168762354759564</v>
      </c>
      <c r="BI55" s="90"/>
      <c r="BJ55" s="181" t="s">
        <v>308</v>
      </c>
    </row>
    <row r="56" spans="1:62">
      <c r="A56" s="2">
        <v>66</v>
      </c>
      <c r="B56" s="13"/>
      <c r="C56" s="14"/>
      <c r="D56" s="15"/>
      <c r="E56" s="14">
        <v>4.5500000000001819</v>
      </c>
      <c r="F56" s="12"/>
      <c r="G56" s="13"/>
      <c r="H56" s="13"/>
      <c r="I56" s="13"/>
      <c r="J56" s="14">
        <v>6004</v>
      </c>
      <c r="K56" s="17" t="s">
        <v>94</v>
      </c>
      <c r="L56" s="99">
        <v>3</v>
      </c>
      <c r="M56" s="161">
        <v>10412462.9</v>
      </c>
      <c r="N56" s="161">
        <v>10350675.9</v>
      </c>
      <c r="O56" s="173">
        <v>8954078.5749999993</v>
      </c>
      <c r="P56" s="161">
        <v>10024914.9</v>
      </c>
      <c r="Q56" s="161">
        <v>9868497.3000000007</v>
      </c>
      <c r="R56" s="161">
        <v>11289649.550000001</v>
      </c>
      <c r="S56" s="161">
        <v>10660096.5</v>
      </c>
      <c r="T56" s="161">
        <v>8338690.2300000004</v>
      </c>
      <c r="U56" s="161">
        <v>3985723.0440000002</v>
      </c>
      <c r="V56" s="161">
        <v>6889363.1900000004</v>
      </c>
      <c r="W56" s="161">
        <v>7061426.9460000005</v>
      </c>
      <c r="X56" s="161">
        <v>4430547.477</v>
      </c>
      <c r="Y56" s="161">
        <v>2716004.8820000002</v>
      </c>
      <c r="Z56" s="161">
        <v>3644366.2960000001</v>
      </c>
      <c r="AA56" s="174">
        <v>84.5</v>
      </c>
      <c r="AB56" s="118">
        <f t="shared" si="16"/>
        <v>-0.59299371057842198</v>
      </c>
      <c r="AC56" s="113"/>
      <c r="AD56" s="161">
        <v>5602.6490000000003</v>
      </c>
      <c r="AE56" s="161">
        <v>5471.9780000000001</v>
      </c>
      <c r="AF56" s="163">
        <v>4998.9809999999998</v>
      </c>
      <c r="AG56" s="161">
        <v>4806.5720000000001</v>
      </c>
      <c r="AH56" s="161">
        <v>3861.1550000000002</v>
      </c>
      <c r="AI56" s="161">
        <v>4467.9290000000001</v>
      </c>
      <c r="AJ56" s="161">
        <v>3683.45</v>
      </c>
      <c r="AK56" s="161">
        <v>2624.1219999999998</v>
      </c>
      <c r="AL56" s="161">
        <v>1477.6569999999999</v>
      </c>
      <c r="AM56" s="161">
        <v>2495.3319999999999</v>
      </c>
      <c r="AN56" s="161">
        <v>2873.6419999999998</v>
      </c>
      <c r="AO56" s="161">
        <v>2343.761</v>
      </c>
      <c r="AP56" s="161">
        <v>1504.655</v>
      </c>
      <c r="AQ56" s="161">
        <v>1945.877</v>
      </c>
      <c r="AR56" s="118">
        <f t="shared" si="17"/>
        <v>-0.61074526988600275</v>
      </c>
      <c r="AS56" s="53"/>
      <c r="AT56" s="79">
        <f t="shared" si="18"/>
        <v>1.0761428979497252</v>
      </c>
      <c r="AU56" s="80">
        <f t="shared" si="19"/>
        <v>1.0573180056772911</v>
      </c>
      <c r="AV56" s="152">
        <f t="shared" si="20"/>
        <v>1.1165818924031501</v>
      </c>
      <c r="AW56" s="80">
        <f t="shared" si="21"/>
        <v>0.95892524733551598</v>
      </c>
      <c r="AX56" s="80">
        <f t="shared" si="22"/>
        <v>0.78252136726024124</v>
      </c>
      <c r="AY56" s="80">
        <f t="shared" si="23"/>
        <v>0.79150889143410119</v>
      </c>
      <c r="AZ56" s="80">
        <f t="shared" si="24"/>
        <v>0.69107254329264278</v>
      </c>
      <c r="BA56" s="80">
        <f t="shared" si="25"/>
        <v>0.62938469414758436</v>
      </c>
      <c r="BB56" s="80">
        <f t="shared" si="26"/>
        <v>0.74147500149285328</v>
      </c>
      <c r="BC56" s="80">
        <f t="shared" si="27"/>
        <v>0.72440135065661992</v>
      </c>
      <c r="BD56" s="80">
        <f t="shared" si="28"/>
        <v>0.81389838682047022</v>
      </c>
      <c r="BE56" s="80">
        <f t="shared" si="29"/>
        <v>1.0580006250545817</v>
      </c>
      <c r="BF56" s="80">
        <f t="shared" si="14"/>
        <v>1.1079913809963466</v>
      </c>
      <c r="BG56" s="80">
        <f t="shared" si="14"/>
        <v>1.0678822280492302</v>
      </c>
      <c r="BH56" s="61">
        <f t="shared" si="30"/>
        <v>-4.3614950847095192E-2</v>
      </c>
      <c r="BI56" s="90"/>
      <c r="BJ56" s="181" t="s">
        <v>583</v>
      </c>
    </row>
    <row r="57" spans="1:62" ht="13.5" thickBot="1">
      <c r="A57" s="2">
        <v>67</v>
      </c>
      <c r="B57" s="23"/>
      <c r="C57" s="24"/>
      <c r="D57" s="25"/>
      <c r="E57" s="26"/>
      <c r="F57" s="22"/>
      <c r="G57" s="23"/>
      <c r="H57" s="23"/>
      <c r="I57" s="23"/>
      <c r="J57" s="24">
        <v>6018</v>
      </c>
      <c r="K57" s="27" t="s">
        <v>92</v>
      </c>
      <c r="L57" s="100">
        <v>1</v>
      </c>
      <c r="M57" s="164">
        <v>6522402.75</v>
      </c>
      <c r="N57" s="164">
        <v>6495394.875</v>
      </c>
      <c r="O57" s="175">
        <v>6234367.4249999998</v>
      </c>
      <c r="P57" s="164">
        <v>5001676.2249999996</v>
      </c>
      <c r="Q57" s="164">
        <v>5851237.5499999998</v>
      </c>
      <c r="R57" s="164">
        <v>6127023.4000000004</v>
      </c>
      <c r="S57" s="164">
        <v>6212668.875</v>
      </c>
      <c r="T57" s="164">
        <v>5961879.4819999998</v>
      </c>
      <c r="U57" s="164">
        <v>4033049.3849999998</v>
      </c>
      <c r="V57" s="164">
        <v>4161979.5150000001</v>
      </c>
      <c r="W57" s="164">
        <v>3412094.9130000002</v>
      </c>
      <c r="X57" s="164">
        <v>1845628.585</v>
      </c>
      <c r="Y57" s="164">
        <v>0</v>
      </c>
      <c r="Z57" s="164">
        <v>0</v>
      </c>
      <c r="AA57" s="176">
        <v>85</v>
      </c>
      <c r="AB57" s="119">
        <f t="shared" si="16"/>
        <v>-1</v>
      </c>
      <c r="AC57" s="114"/>
      <c r="AD57" s="164">
        <v>3575.8980000000001</v>
      </c>
      <c r="AE57" s="164">
        <v>3350.2280000000001</v>
      </c>
      <c r="AF57" s="165">
        <v>3425.4540000000002</v>
      </c>
      <c r="AG57" s="164">
        <v>2359.5430000000001</v>
      </c>
      <c r="AH57" s="164">
        <v>2265.011</v>
      </c>
      <c r="AI57" s="164">
        <v>2460.8649999999998</v>
      </c>
      <c r="AJ57" s="164">
        <v>2216.2829999999999</v>
      </c>
      <c r="AK57" s="164">
        <v>1931.3530000000001</v>
      </c>
      <c r="AL57" s="164">
        <v>1437.7090000000001</v>
      </c>
      <c r="AM57" s="164">
        <v>1491.1679999999999</v>
      </c>
      <c r="AN57" s="164">
        <v>1447.184</v>
      </c>
      <c r="AO57" s="164">
        <v>893.27099999999996</v>
      </c>
      <c r="AP57" s="164">
        <v>0</v>
      </c>
      <c r="AQ57" s="164">
        <v>0</v>
      </c>
      <c r="AR57" s="119">
        <f t="shared" si="17"/>
        <v>-1</v>
      </c>
      <c r="AS57" s="54"/>
      <c r="AT57" s="83">
        <f t="shared" si="18"/>
        <v>1.0964971459329156</v>
      </c>
      <c r="AU57" s="84">
        <f t="shared" si="19"/>
        <v>1.031570232287071</v>
      </c>
      <c r="AV57" s="154">
        <f t="shared" si="20"/>
        <v>1.0988938464755307</v>
      </c>
      <c r="AW57" s="84">
        <f t="shared" si="21"/>
        <v>0.94350089604210641</v>
      </c>
      <c r="AX57" s="84">
        <f t="shared" si="22"/>
        <v>0.77419895556966412</v>
      </c>
      <c r="AY57" s="84">
        <f t="shared" si="23"/>
        <v>0.80328238994484658</v>
      </c>
      <c r="AZ57" s="84">
        <f t="shared" si="24"/>
        <v>0.71347211467149052</v>
      </c>
      <c r="BA57" s="84">
        <f t="shared" si="25"/>
        <v>0.64790071850030062</v>
      </c>
      <c r="BB57" s="84">
        <f t="shared" si="26"/>
        <v>0.7129637466613864</v>
      </c>
      <c r="BC57" s="84">
        <f t="shared" si="27"/>
        <v>0.71656671765238134</v>
      </c>
      <c r="BD57" s="84">
        <f t="shared" si="28"/>
        <v>0.84826714197560182</v>
      </c>
      <c r="BE57" s="84">
        <f t="shared" si="29"/>
        <v>0.96798565785108925</v>
      </c>
      <c r="BF57" s="84">
        <f t="shared" si="14"/>
        <v>0</v>
      </c>
      <c r="BG57" s="84">
        <f t="shared" si="14"/>
        <v>0</v>
      </c>
      <c r="BH57" s="63">
        <f t="shared" si="30"/>
        <v>-1</v>
      </c>
      <c r="BI57" s="90"/>
      <c r="BJ57" s="181" t="s">
        <v>582</v>
      </c>
    </row>
    <row r="58" spans="1:62">
      <c r="A58" s="2">
        <v>68</v>
      </c>
      <c r="B58" s="4" t="s">
        <v>98</v>
      </c>
      <c r="C58" s="5">
        <v>26</v>
      </c>
      <c r="D58" s="44"/>
      <c r="E58" s="45"/>
      <c r="F58" s="3">
        <v>1702</v>
      </c>
      <c r="G58" s="4">
        <v>35</v>
      </c>
      <c r="H58" s="4" t="s">
        <v>97</v>
      </c>
      <c r="I58" s="4" t="s">
        <v>42</v>
      </c>
      <c r="J58" s="5">
        <v>8006</v>
      </c>
      <c r="K58" s="8" t="s">
        <v>96</v>
      </c>
      <c r="L58" s="101" t="s">
        <v>381</v>
      </c>
      <c r="M58" s="166">
        <v>15414132.701000001</v>
      </c>
      <c r="N58" s="166">
        <v>14535365.25</v>
      </c>
      <c r="O58" s="177">
        <v>11701995.25</v>
      </c>
      <c r="P58" s="166">
        <v>5938234.0199999996</v>
      </c>
      <c r="Q58" s="166">
        <v>4109142.5049999999</v>
      </c>
      <c r="R58" s="166">
        <v>8209736.4749999996</v>
      </c>
      <c r="S58" s="166">
        <v>3622685.0690000001</v>
      </c>
      <c r="T58" s="166">
        <v>4584312.51</v>
      </c>
      <c r="U58" s="166">
        <v>1848086.639</v>
      </c>
      <c r="V58" s="166">
        <v>1046106.6969999999</v>
      </c>
      <c r="W58" s="166">
        <v>1873416.9170000001</v>
      </c>
      <c r="X58" s="166">
        <v>1727143.531</v>
      </c>
      <c r="Y58" s="166">
        <v>1684957.7919999999</v>
      </c>
      <c r="Z58" s="166">
        <v>886431.799</v>
      </c>
      <c r="AA58" s="178">
        <v>96</v>
      </c>
      <c r="AB58" s="120">
        <f t="shared" si="16"/>
        <v>-0.92424951642327824</v>
      </c>
      <c r="AC58" s="115"/>
      <c r="AD58" s="166">
        <v>6149.424</v>
      </c>
      <c r="AE58" s="166">
        <v>4578.2260000000006</v>
      </c>
      <c r="AF58" s="167">
        <v>4588.6899999999996</v>
      </c>
      <c r="AG58" s="166">
        <v>2991.518</v>
      </c>
      <c r="AH58" s="166">
        <v>2347.67</v>
      </c>
      <c r="AI58" s="166">
        <v>2658.83</v>
      </c>
      <c r="AJ58" s="166">
        <v>587.14200000000005</v>
      </c>
      <c r="AK58" s="166">
        <v>1393.8309999999999</v>
      </c>
      <c r="AL58" s="166">
        <v>666.06299999999999</v>
      </c>
      <c r="AM58" s="166">
        <v>368.53700000000003</v>
      </c>
      <c r="AN58" s="166">
        <v>261.52499999999998</v>
      </c>
      <c r="AO58" s="166">
        <v>83.057000000000002</v>
      </c>
      <c r="AP58" s="166">
        <v>70.611999999999995</v>
      </c>
      <c r="AQ58" s="166">
        <v>69.894000000000005</v>
      </c>
      <c r="AR58" s="120">
        <f t="shared" si="17"/>
        <v>-0.984768201817948</v>
      </c>
      <c r="AS58" s="53"/>
      <c r="AT58" s="79">
        <f t="shared" si="18"/>
        <v>0.79789425967522032</v>
      </c>
      <c r="AU58" s="80">
        <f t="shared" si="19"/>
        <v>0.62994302809143388</v>
      </c>
      <c r="AV58" s="152">
        <f t="shared" si="20"/>
        <v>0.78425771023962776</v>
      </c>
      <c r="AW58" s="80">
        <f t="shared" si="21"/>
        <v>1.007544663926869</v>
      </c>
      <c r="AX58" s="80">
        <f t="shared" si="22"/>
        <v>1.1426568911364636</v>
      </c>
      <c r="AY58" s="80">
        <f t="shared" si="23"/>
        <v>0.64772602825841619</v>
      </c>
      <c r="AZ58" s="80">
        <f t="shared" si="24"/>
        <v>0.32414741486875848</v>
      </c>
      <c r="BA58" s="80">
        <f t="shared" si="25"/>
        <v>0.6080872527601745</v>
      </c>
      <c r="BB58" s="80">
        <f t="shared" si="26"/>
        <v>0.72081360899877167</v>
      </c>
      <c r="BC58" s="80">
        <f t="shared" si="27"/>
        <v>0.70458778450970971</v>
      </c>
      <c r="BD58" s="80">
        <f t="shared" si="28"/>
        <v>0.27919572800569514</v>
      </c>
      <c r="BE58" s="80">
        <f t="shared" si="29"/>
        <v>9.6178457098942752E-2</v>
      </c>
      <c r="BF58" s="80">
        <f t="shared" si="14"/>
        <v>8.381456240062303E-2</v>
      </c>
      <c r="BG58" s="80">
        <f t="shared" si="14"/>
        <v>0.15769741130417186</v>
      </c>
      <c r="BH58" s="61">
        <f t="shared" si="30"/>
        <v>-0.79892143966810625</v>
      </c>
      <c r="BI58" s="96"/>
      <c r="BJ58" s="52" t="s">
        <v>404</v>
      </c>
    </row>
    <row r="59" spans="1:62">
      <c r="A59" s="2">
        <v>69</v>
      </c>
      <c r="B59" s="13"/>
      <c r="C59" s="14"/>
      <c r="D59" s="16">
        <v>58</v>
      </c>
      <c r="E59" s="16">
        <v>34.849999999998545</v>
      </c>
      <c r="F59" s="12">
        <v>1733</v>
      </c>
      <c r="G59" s="13">
        <v>36</v>
      </c>
      <c r="H59" s="13" t="s">
        <v>100</v>
      </c>
      <c r="I59" s="13" t="s">
        <v>11</v>
      </c>
      <c r="J59" s="14">
        <v>1552</v>
      </c>
      <c r="K59" s="17" t="s">
        <v>101</v>
      </c>
      <c r="L59" s="99" t="s">
        <v>381</v>
      </c>
      <c r="M59" s="161">
        <v>80713983.794</v>
      </c>
      <c r="N59" s="161">
        <v>99238958.400000006</v>
      </c>
      <c r="O59" s="173">
        <v>75862552.627000004</v>
      </c>
      <c r="P59" s="161">
        <v>98268815.875</v>
      </c>
      <c r="Q59" s="161">
        <v>78133106.687999994</v>
      </c>
      <c r="R59" s="161">
        <v>94788245.296000004</v>
      </c>
      <c r="S59" s="161">
        <v>81204032.754999995</v>
      </c>
      <c r="T59" s="161">
        <v>99028862.085999995</v>
      </c>
      <c r="U59" s="161">
        <v>90947825.027999997</v>
      </c>
      <c r="V59" s="161">
        <v>96066312.307999998</v>
      </c>
      <c r="W59" s="161">
        <v>105887891.49599999</v>
      </c>
      <c r="X59" s="161">
        <v>81340919.643999994</v>
      </c>
      <c r="Y59" s="161">
        <v>79641950.816</v>
      </c>
      <c r="Z59" s="161">
        <v>84331444.57100001</v>
      </c>
      <c r="AA59" s="174">
        <v>36.4</v>
      </c>
      <c r="AB59" s="118">
        <f t="shared" si="16"/>
        <v>0.11163468207614555</v>
      </c>
      <c r="AC59" s="113"/>
      <c r="AD59" s="161">
        <v>49287.422999999995</v>
      </c>
      <c r="AE59" s="161">
        <v>58357.264999999999</v>
      </c>
      <c r="AF59" s="163">
        <v>43227.925999999999</v>
      </c>
      <c r="AG59" s="161">
        <v>62033.773000000001</v>
      </c>
      <c r="AH59" s="161">
        <v>49118.567999999999</v>
      </c>
      <c r="AI59" s="161">
        <v>59255.864000000001</v>
      </c>
      <c r="AJ59" s="161">
        <v>49866.69</v>
      </c>
      <c r="AK59" s="161">
        <v>61881.548999999999</v>
      </c>
      <c r="AL59" s="161">
        <v>57700.877999999997</v>
      </c>
      <c r="AM59" s="161">
        <v>33721.146999999997</v>
      </c>
      <c r="AN59" s="161">
        <v>1120.847</v>
      </c>
      <c r="AO59" s="161">
        <v>1520.6840000000002</v>
      </c>
      <c r="AP59" s="161">
        <v>1024.2180000000001</v>
      </c>
      <c r="AQ59" s="161">
        <v>1200.1680000000001</v>
      </c>
      <c r="AR59" s="118">
        <f t="shared" si="17"/>
        <v>-0.97223628077830992</v>
      </c>
      <c r="AS59" s="53"/>
      <c r="AT59" s="79">
        <f t="shared" si="18"/>
        <v>1.2212858462244272</v>
      </c>
      <c r="AU59" s="80">
        <f t="shared" si="19"/>
        <v>1.176095878894271</v>
      </c>
      <c r="AV59" s="152">
        <f t="shared" si="20"/>
        <v>1.1396380560127601</v>
      </c>
      <c r="AW59" s="80">
        <f t="shared" si="21"/>
        <v>1.2625322173192413</v>
      </c>
      <c r="AX59" s="80">
        <f t="shared" si="22"/>
        <v>1.2573048757971332</v>
      </c>
      <c r="AY59" s="80">
        <f t="shared" si="23"/>
        <v>1.2502787411025227</v>
      </c>
      <c r="AZ59" s="80">
        <f t="shared" si="24"/>
        <v>1.2281825990207254</v>
      </c>
      <c r="BA59" s="80">
        <f t="shared" si="25"/>
        <v>1.2497679504033881</v>
      </c>
      <c r="BB59" s="80">
        <f t="shared" si="26"/>
        <v>1.2688786781264028</v>
      </c>
      <c r="BC59" s="80">
        <f t="shared" si="27"/>
        <v>0.7020389601692214</v>
      </c>
      <c r="BD59" s="80">
        <f t="shared" si="28"/>
        <v>2.1170447048562507E-2</v>
      </c>
      <c r="BE59" s="80">
        <f t="shared" si="29"/>
        <v>3.739038129038836E-2</v>
      </c>
      <c r="BF59" s="80">
        <f t="shared" si="14"/>
        <v>2.5720565342913112E-2</v>
      </c>
      <c r="BG59" s="80">
        <f t="shared" si="14"/>
        <v>2.8463119684604937E-2</v>
      </c>
      <c r="BH59" s="61">
        <f t="shared" si="30"/>
        <v>-0.97502442153942392</v>
      </c>
      <c r="BI59" s="90" t="s">
        <v>359</v>
      </c>
      <c r="BJ59" s="181" t="s">
        <v>521</v>
      </c>
    </row>
    <row r="60" spans="1:62">
      <c r="A60" s="2">
        <v>70</v>
      </c>
      <c r="B60" s="13"/>
      <c r="C60" s="14"/>
      <c r="D60" s="16">
        <v>73</v>
      </c>
      <c r="E60" s="16">
        <v>40.650000000001455</v>
      </c>
      <c r="F60" s="12"/>
      <c r="G60" s="13"/>
      <c r="H60" s="13"/>
      <c r="I60" s="13"/>
      <c r="J60" s="14">
        <v>2378</v>
      </c>
      <c r="K60" s="17" t="s">
        <v>99</v>
      </c>
      <c r="L60" s="99" t="s">
        <v>377</v>
      </c>
      <c r="M60" s="161">
        <v>95592884.856000006</v>
      </c>
      <c r="N60" s="161">
        <v>71925225.890000001</v>
      </c>
      <c r="O60" s="173">
        <v>82484121.109999999</v>
      </c>
      <c r="P60" s="161">
        <v>70455798.278999999</v>
      </c>
      <c r="Q60" s="161">
        <v>80397267.219999999</v>
      </c>
      <c r="R60" s="161">
        <v>81754611.680000007</v>
      </c>
      <c r="S60" s="161">
        <v>88405483.56099999</v>
      </c>
      <c r="T60" s="161">
        <v>101822522.623</v>
      </c>
      <c r="U60" s="161">
        <v>94985969.164000005</v>
      </c>
      <c r="V60" s="161">
        <v>88678572.358999997</v>
      </c>
      <c r="W60" s="161">
        <v>80174782.420000002</v>
      </c>
      <c r="X60" s="161">
        <v>84763264.662999988</v>
      </c>
      <c r="Y60" s="161">
        <v>79004643.576999992</v>
      </c>
      <c r="Z60" s="161">
        <v>76714374.627999991</v>
      </c>
      <c r="AA60" s="174">
        <v>50</v>
      </c>
      <c r="AB60" s="118">
        <f t="shared" si="16"/>
        <v>-6.9949784326434561E-2</v>
      </c>
      <c r="AC60" s="113"/>
      <c r="AD60" s="161">
        <v>58254.995000000003</v>
      </c>
      <c r="AE60" s="161">
        <v>44389.834999999999</v>
      </c>
      <c r="AF60" s="163">
        <v>48676.148999999998</v>
      </c>
      <c r="AG60" s="161">
        <v>46010.774000000005</v>
      </c>
      <c r="AH60" s="161">
        <v>50616.191999999995</v>
      </c>
      <c r="AI60" s="161">
        <v>51049.89</v>
      </c>
      <c r="AJ60" s="161">
        <v>53703.206000000006</v>
      </c>
      <c r="AK60" s="161">
        <v>64510.913999999997</v>
      </c>
      <c r="AL60" s="161">
        <v>60681.376000000004</v>
      </c>
      <c r="AM60" s="161">
        <v>52176.820999999996</v>
      </c>
      <c r="AN60" s="161">
        <v>46486.952000000005</v>
      </c>
      <c r="AO60" s="161">
        <v>47550.402000000002</v>
      </c>
      <c r="AP60" s="161">
        <v>48126.398000000001</v>
      </c>
      <c r="AQ60" s="161">
        <v>42565.362000000001</v>
      </c>
      <c r="AR60" s="118">
        <f t="shared" si="17"/>
        <v>-0.12553965598223468</v>
      </c>
      <c r="AS60" s="53"/>
      <c r="AT60" s="79">
        <f t="shared" si="18"/>
        <v>1.2188144564891965</v>
      </c>
      <c r="AU60" s="80">
        <f t="shared" si="19"/>
        <v>1.2343328630733341</v>
      </c>
      <c r="AV60" s="152">
        <f t="shared" si="20"/>
        <v>1.1802550198743338</v>
      </c>
      <c r="AW60" s="80">
        <f t="shared" si="21"/>
        <v>1.3060890692856983</v>
      </c>
      <c r="AX60" s="80">
        <f t="shared" si="22"/>
        <v>1.2591520520590151</v>
      </c>
      <c r="AY60" s="80">
        <f t="shared" si="23"/>
        <v>1.2488565219982217</v>
      </c>
      <c r="AZ60" s="80">
        <f t="shared" si="24"/>
        <v>1.2149292970711409</v>
      </c>
      <c r="BA60" s="80">
        <f t="shared" si="25"/>
        <v>1.2671246466531378</v>
      </c>
      <c r="BB60" s="80">
        <f t="shared" si="26"/>
        <v>1.2776913587148711</v>
      </c>
      <c r="BC60" s="80">
        <f t="shared" si="27"/>
        <v>1.1767627649387742</v>
      </c>
      <c r="BD60" s="80">
        <f t="shared" si="28"/>
        <v>1.1596402409045665</v>
      </c>
      <c r="BE60" s="80">
        <f t="shared" si="29"/>
        <v>1.1219577770877489</v>
      </c>
      <c r="BF60" s="80">
        <f t="shared" si="14"/>
        <v>1.2183182107035204</v>
      </c>
      <c r="BG60" s="80">
        <f t="shared" si="14"/>
        <v>1.1097101998525336</v>
      </c>
      <c r="BH60" s="61">
        <f t="shared" si="30"/>
        <v>-5.9770828197207207E-2</v>
      </c>
      <c r="BI60" s="90"/>
      <c r="BJ60" s="181" t="s">
        <v>327</v>
      </c>
    </row>
    <row r="61" spans="1:62">
      <c r="A61" s="2">
        <v>71</v>
      </c>
      <c r="B61" s="13"/>
      <c r="C61" s="14"/>
      <c r="D61" s="16">
        <v>95</v>
      </c>
      <c r="E61" s="46"/>
      <c r="F61" s="12">
        <v>1743</v>
      </c>
      <c r="G61" s="13">
        <v>37</v>
      </c>
      <c r="H61" s="13" t="s">
        <v>103</v>
      </c>
      <c r="I61" s="13" t="s">
        <v>11</v>
      </c>
      <c r="J61" s="14">
        <v>6250</v>
      </c>
      <c r="K61" s="17" t="s">
        <v>102</v>
      </c>
      <c r="L61" s="99">
        <v>7</v>
      </c>
      <c r="M61" s="161">
        <v>30424279.070999999</v>
      </c>
      <c r="N61" s="161">
        <v>8608083.9059999995</v>
      </c>
      <c r="O61" s="173">
        <v>22691354.302999999</v>
      </c>
      <c r="P61" s="161">
        <v>26088697.118999999</v>
      </c>
      <c r="Q61" s="161">
        <v>25930295.554000001</v>
      </c>
      <c r="R61" s="161">
        <v>23592556.090999998</v>
      </c>
      <c r="S61" s="161">
        <v>23881494.037</v>
      </c>
      <c r="T61" s="161">
        <v>22356083.210000001</v>
      </c>
      <c r="U61" s="161">
        <v>26482554.337000001</v>
      </c>
      <c r="V61" s="161">
        <v>21765140.5</v>
      </c>
      <c r="W61" s="161">
        <v>19064005.324000001</v>
      </c>
      <c r="X61" s="161">
        <v>19006288.087000001</v>
      </c>
      <c r="Y61" s="161">
        <v>21500665.476</v>
      </c>
      <c r="Z61" s="161">
        <v>22916373.009</v>
      </c>
      <c r="AA61" s="174">
        <v>91</v>
      </c>
      <c r="AB61" s="118">
        <f t="shared" si="16"/>
        <v>9.9164951988013669E-3</v>
      </c>
      <c r="AC61" s="113"/>
      <c r="AD61" s="161">
        <v>21911.827000000001</v>
      </c>
      <c r="AE61" s="161">
        <v>6333.0479999999998</v>
      </c>
      <c r="AF61" s="163">
        <v>15979.826999999999</v>
      </c>
      <c r="AG61" s="161">
        <v>19748.52</v>
      </c>
      <c r="AH61" s="161">
        <v>16803.728999999999</v>
      </c>
      <c r="AI61" s="161">
        <v>15855.66</v>
      </c>
      <c r="AJ61" s="161">
        <v>16204.700999999999</v>
      </c>
      <c r="AK61" s="161">
        <v>12885.289000000001</v>
      </c>
      <c r="AL61" s="161">
        <v>14303.86</v>
      </c>
      <c r="AM61" s="161">
        <v>11345.772999999999</v>
      </c>
      <c r="AN61" s="161">
        <v>11564.351000000001</v>
      </c>
      <c r="AO61" s="161">
        <v>13376.674999999999</v>
      </c>
      <c r="AP61" s="161">
        <v>10987.912</v>
      </c>
      <c r="AQ61" s="161">
        <v>10643.454</v>
      </c>
      <c r="AR61" s="118">
        <f t="shared" si="17"/>
        <v>-0.33394435371546888</v>
      </c>
      <c r="AS61" s="53"/>
      <c r="AT61" s="79">
        <f t="shared" si="18"/>
        <v>1.4404171713561522</v>
      </c>
      <c r="AU61" s="80">
        <f t="shared" si="19"/>
        <v>1.4714187429297114</v>
      </c>
      <c r="AV61" s="152">
        <f t="shared" si="20"/>
        <v>1.4084507065219394</v>
      </c>
      <c r="AW61" s="80">
        <f t="shared" si="21"/>
        <v>1.5139521847273434</v>
      </c>
      <c r="AX61" s="80">
        <f t="shared" si="22"/>
        <v>1.2960692225822208</v>
      </c>
      <c r="AY61" s="80">
        <f t="shared" si="23"/>
        <v>1.3441239634096755</v>
      </c>
      <c r="AZ61" s="80">
        <f t="shared" si="24"/>
        <v>1.357092732547954</v>
      </c>
      <c r="BA61" s="80">
        <f t="shared" si="25"/>
        <v>1.1527322455336306</v>
      </c>
      <c r="BB61" s="80">
        <f t="shared" si="26"/>
        <v>1.0802477599387319</v>
      </c>
      <c r="BC61" s="80">
        <f t="shared" si="27"/>
        <v>1.0425637270754122</v>
      </c>
      <c r="BD61" s="80">
        <f t="shared" si="28"/>
        <v>1.2132131525835699</v>
      </c>
      <c r="BE61" s="80">
        <f t="shared" si="29"/>
        <v>1.4076052029485371</v>
      </c>
      <c r="BF61" s="80">
        <f t="shared" si="14"/>
        <v>1.022099712426594</v>
      </c>
      <c r="BG61" s="80">
        <f t="shared" si="14"/>
        <v>0.92889516118628124</v>
      </c>
      <c r="BH61" s="61">
        <f t="shared" si="30"/>
        <v>-0.34048443663313122</v>
      </c>
      <c r="BI61" s="90"/>
      <c r="BJ61" s="181" t="s">
        <v>328</v>
      </c>
    </row>
    <row r="62" spans="1:62" ht="13.5" thickBot="1">
      <c r="A62" s="2">
        <v>72</v>
      </c>
      <c r="B62" s="23"/>
      <c r="C62" s="24"/>
      <c r="D62" s="47"/>
      <c r="E62" s="43">
        <v>16.309999999997672</v>
      </c>
      <c r="F62" s="22">
        <v>1745</v>
      </c>
      <c r="G62" s="23">
        <v>38</v>
      </c>
      <c r="H62" s="23" t="s">
        <v>105</v>
      </c>
      <c r="I62" s="23" t="s">
        <v>11</v>
      </c>
      <c r="J62" s="24">
        <v>3113</v>
      </c>
      <c r="K62" s="27" t="s">
        <v>104</v>
      </c>
      <c r="L62" s="100" t="s">
        <v>385</v>
      </c>
      <c r="M62" s="164">
        <v>23901098.943</v>
      </c>
      <c r="N62" s="164">
        <v>28407802.416999999</v>
      </c>
      <c r="O62" s="175">
        <v>29653709.210000001</v>
      </c>
      <c r="P62" s="164">
        <v>24008692.965999998</v>
      </c>
      <c r="Q62" s="164">
        <v>27463429.714000002</v>
      </c>
      <c r="R62" s="164">
        <v>27170088.039000001</v>
      </c>
      <c r="S62" s="164">
        <v>28929918.714000002</v>
      </c>
      <c r="T62" s="164">
        <v>25411707.789000001</v>
      </c>
      <c r="U62" s="164">
        <v>27858288.623</v>
      </c>
      <c r="V62" s="164">
        <v>28805310.116</v>
      </c>
      <c r="W62" s="164">
        <v>23533348.18</v>
      </c>
      <c r="X62" s="164">
        <v>26906821.017999999</v>
      </c>
      <c r="Y62" s="164">
        <v>27805077.375</v>
      </c>
      <c r="Z62" s="164">
        <v>27458144.111000001</v>
      </c>
      <c r="AA62" s="176">
        <v>68.5</v>
      </c>
      <c r="AB62" s="119">
        <f t="shared" si="16"/>
        <v>-7.404015070936211E-2</v>
      </c>
      <c r="AC62" s="114"/>
      <c r="AD62" s="164">
        <v>15683.683000000001</v>
      </c>
      <c r="AE62" s="164">
        <v>17692.919999999998</v>
      </c>
      <c r="AF62" s="165">
        <v>19236.829000000002</v>
      </c>
      <c r="AG62" s="164">
        <v>15448.257</v>
      </c>
      <c r="AH62" s="164">
        <v>16971.957999999999</v>
      </c>
      <c r="AI62" s="164">
        <v>16400.136999999999</v>
      </c>
      <c r="AJ62" s="164">
        <v>18566.079000000002</v>
      </c>
      <c r="AK62" s="164">
        <v>17307.957999999999</v>
      </c>
      <c r="AL62" s="164">
        <v>18200.388999999999</v>
      </c>
      <c r="AM62" s="164">
        <v>17926.458999999999</v>
      </c>
      <c r="AN62" s="164">
        <v>15181.358</v>
      </c>
      <c r="AO62" s="164">
        <v>16421.304</v>
      </c>
      <c r="AP62" s="164">
        <v>16999.394</v>
      </c>
      <c r="AQ62" s="164">
        <v>16253.878000000001</v>
      </c>
      <c r="AR62" s="119">
        <f t="shared" si="17"/>
        <v>-0.15506458990720356</v>
      </c>
      <c r="AS62" s="53"/>
      <c r="AT62" s="79">
        <f t="shared" si="18"/>
        <v>1.3123817475843165</v>
      </c>
      <c r="AU62" s="80">
        <f t="shared" si="19"/>
        <v>1.2456380638167264</v>
      </c>
      <c r="AV62" s="152">
        <f t="shared" si="20"/>
        <v>1.2974315532515468</v>
      </c>
      <c r="AW62" s="80">
        <f t="shared" si="21"/>
        <v>1.2868886300372209</v>
      </c>
      <c r="AX62" s="80">
        <f t="shared" si="22"/>
        <v>1.2359678435463743</v>
      </c>
      <c r="AY62" s="80">
        <f t="shared" si="23"/>
        <v>1.2072200116877949</v>
      </c>
      <c r="AZ62" s="80">
        <f t="shared" si="24"/>
        <v>1.2835209931658296</v>
      </c>
      <c r="BA62" s="80">
        <f t="shared" si="25"/>
        <v>1.3622034491906221</v>
      </c>
      <c r="BB62" s="80">
        <f t="shared" si="26"/>
        <v>1.306640852659817</v>
      </c>
      <c r="BC62" s="80">
        <f t="shared" si="27"/>
        <v>1.2446634962657592</v>
      </c>
      <c r="BD62" s="80">
        <f t="shared" si="28"/>
        <v>1.2901995826417931</v>
      </c>
      <c r="BE62" s="80">
        <f t="shared" si="29"/>
        <v>1.2206052873369584</v>
      </c>
      <c r="BF62" s="80">
        <f t="shared" si="14"/>
        <v>1.222754662447689</v>
      </c>
      <c r="BG62" s="80">
        <f t="shared" si="14"/>
        <v>1.1839021555348701</v>
      </c>
      <c r="BH62" s="61">
        <f t="shared" si="30"/>
        <v>-8.7503188458887091E-2</v>
      </c>
      <c r="BI62" s="91"/>
      <c r="BJ62" s="181" t="s">
        <v>329</v>
      </c>
    </row>
    <row r="63" spans="1:62" ht="12.75" customHeight="1">
      <c r="A63" s="2">
        <v>73</v>
      </c>
      <c r="B63" s="4" t="s">
        <v>108</v>
      </c>
      <c r="C63" s="5">
        <v>33</v>
      </c>
      <c r="D63" s="6"/>
      <c r="E63" s="7">
        <v>8.3700000000008004</v>
      </c>
      <c r="F63" s="3">
        <v>2364</v>
      </c>
      <c r="G63" s="4">
        <v>39</v>
      </c>
      <c r="H63" s="4" t="s">
        <v>107</v>
      </c>
      <c r="I63" s="4" t="s">
        <v>11</v>
      </c>
      <c r="J63" s="5">
        <v>1355</v>
      </c>
      <c r="K63" s="8" t="s">
        <v>106</v>
      </c>
      <c r="L63" s="101">
        <v>1</v>
      </c>
      <c r="M63" s="166">
        <v>10566038.244000001</v>
      </c>
      <c r="N63" s="166">
        <v>9602488.3320000004</v>
      </c>
      <c r="O63" s="177">
        <v>8754397.1390000004</v>
      </c>
      <c r="P63" s="166">
        <v>9763316.7170000002</v>
      </c>
      <c r="Q63" s="166">
        <v>9379988.0739999991</v>
      </c>
      <c r="R63" s="166">
        <v>10249994.028999999</v>
      </c>
      <c r="S63" s="166">
        <v>9082391.159</v>
      </c>
      <c r="T63" s="166">
        <v>10869517.507999999</v>
      </c>
      <c r="U63" s="166">
        <v>8885298.3320000004</v>
      </c>
      <c r="V63" s="166">
        <v>8990654.2100000009</v>
      </c>
      <c r="W63" s="166">
        <v>7564343.8509999998</v>
      </c>
      <c r="X63" s="166">
        <v>6751198.0460000001</v>
      </c>
      <c r="Y63" s="166">
        <v>4108662.5469999998</v>
      </c>
      <c r="Z63" s="166">
        <v>4078239.6669999999</v>
      </c>
      <c r="AA63" s="178">
        <v>29.5</v>
      </c>
      <c r="AB63" s="120">
        <f t="shared" si="16"/>
        <v>-0.53414957052475576</v>
      </c>
      <c r="AC63" s="115"/>
      <c r="AD63" s="166">
        <v>14112.585999999999</v>
      </c>
      <c r="AE63" s="166">
        <v>13267.094999999999</v>
      </c>
      <c r="AF63" s="167">
        <v>9754.4470000000001</v>
      </c>
      <c r="AG63" s="166">
        <v>9683.5540000000001</v>
      </c>
      <c r="AH63" s="166">
        <v>9153.8760000000002</v>
      </c>
      <c r="AI63" s="166">
        <v>10819.231</v>
      </c>
      <c r="AJ63" s="166">
        <v>9997.7360000000008</v>
      </c>
      <c r="AK63" s="166">
        <v>11419.807000000001</v>
      </c>
      <c r="AL63" s="166">
        <v>9924.3060000000005</v>
      </c>
      <c r="AM63" s="166">
        <v>11006.231</v>
      </c>
      <c r="AN63" s="166">
        <v>10074.751</v>
      </c>
      <c r="AO63" s="166">
        <v>8129.7060000000001</v>
      </c>
      <c r="AP63" s="166">
        <v>390.49599999999998</v>
      </c>
      <c r="AQ63" s="166">
        <v>364.09199999999998</v>
      </c>
      <c r="AR63" s="120">
        <f t="shared" si="17"/>
        <v>-0.96267425513716964</v>
      </c>
      <c r="AS63" s="55"/>
      <c r="AT63" s="81">
        <f t="shared" si="18"/>
        <v>2.6713107929576028</v>
      </c>
      <c r="AU63" s="82">
        <f t="shared" si="19"/>
        <v>2.7632618840655727</v>
      </c>
      <c r="AV63" s="153">
        <f t="shared" si="20"/>
        <v>2.228468013301538</v>
      </c>
      <c r="AW63" s="82">
        <f t="shared" si="21"/>
        <v>1.9836607334757221</v>
      </c>
      <c r="AX63" s="82">
        <f t="shared" si="22"/>
        <v>1.9517884090648794</v>
      </c>
      <c r="AY63" s="82">
        <f t="shared" si="23"/>
        <v>2.1110706931905474</v>
      </c>
      <c r="AZ63" s="82">
        <f t="shared" si="24"/>
        <v>2.201564725626898</v>
      </c>
      <c r="BA63" s="82">
        <f t="shared" si="25"/>
        <v>2.1012537109572684</v>
      </c>
      <c r="BB63" s="82">
        <f t="shared" si="26"/>
        <v>2.2338711946807819</v>
      </c>
      <c r="BC63" s="82">
        <f t="shared" si="27"/>
        <v>2.4483715518183629</v>
      </c>
      <c r="BD63" s="82">
        <f t="shared" si="28"/>
        <v>2.663747497059676</v>
      </c>
      <c r="BE63" s="82">
        <f t="shared" si="29"/>
        <v>2.4083743195229617</v>
      </c>
      <c r="BF63" s="82">
        <f t="shared" si="14"/>
        <v>0.19008424056880815</v>
      </c>
      <c r="BG63" s="82">
        <f t="shared" si="14"/>
        <v>0.17855350824333985</v>
      </c>
      <c r="BH63" s="62">
        <f t="shared" si="30"/>
        <v>-0.9198761179529753</v>
      </c>
      <c r="BI63" s="90"/>
      <c r="BJ63" s="181" t="s">
        <v>584</v>
      </c>
    </row>
    <row r="64" spans="1:62">
      <c r="A64" s="2">
        <v>74</v>
      </c>
      <c r="B64" s="13"/>
      <c r="C64" s="14"/>
      <c r="D64" s="15"/>
      <c r="E64" s="16">
        <v>17.180000000000291</v>
      </c>
      <c r="F64" s="12"/>
      <c r="G64" s="13"/>
      <c r="H64" s="13"/>
      <c r="I64" s="13"/>
      <c r="J64" s="14">
        <v>1626</v>
      </c>
      <c r="K64" s="17" t="s">
        <v>109</v>
      </c>
      <c r="L64" s="99">
        <v>2</v>
      </c>
      <c r="M64" s="161">
        <v>23293861.866999999</v>
      </c>
      <c r="N64" s="161">
        <v>21800999.826000001</v>
      </c>
      <c r="O64" s="173">
        <v>22013515.438000001</v>
      </c>
      <c r="P64" s="161">
        <v>22006524.063999999</v>
      </c>
      <c r="Q64" s="161">
        <v>24024380.280999999</v>
      </c>
      <c r="R64" s="161">
        <v>23795571.351</v>
      </c>
      <c r="S64" s="161">
        <v>25328216.127999999</v>
      </c>
      <c r="T64" s="161">
        <v>25448437.546999998</v>
      </c>
      <c r="U64" s="161">
        <v>21447235.848999999</v>
      </c>
      <c r="V64" s="161">
        <v>16328997.66</v>
      </c>
      <c r="W64" s="161">
        <v>19870941.090999998</v>
      </c>
      <c r="X64" s="161">
        <v>14850261.764</v>
      </c>
      <c r="Y64" s="161">
        <v>9494092.3389999997</v>
      </c>
      <c r="Z64" s="161">
        <v>10585287.710000001</v>
      </c>
      <c r="AA64" s="174">
        <v>46.4</v>
      </c>
      <c r="AB64" s="118">
        <f t="shared" si="16"/>
        <v>-0.51914596558587156</v>
      </c>
      <c r="AC64" s="113"/>
      <c r="AD64" s="161">
        <v>26426.111000000001</v>
      </c>
      <c r="AE64" s="161">
        <v>25132.923999999999</v>
      </c>
      <c r="AF64" s="163">
        <v>20902.460999999999</v>
      </c>
      <c r="AG64" s="161">
        <v>17413.266</v>
      </c>
      <c r="AH64" s="161">
        <v>20582.04</v>
      </c>
      <c r="AI64" s="161">
        <v>22947.75</v>
      </c>
      <c r="AJ64" s="161">
        <v>22728.251</v>
      </c>
      <c r="AK64" s="161">
        <v>25064.080000000002</v>
      </c>
      <c r="AL64" s="161">
        <v>21381.079000000002</v>
      </c>
      <c r="AM64" s="161">
        <v>17836.362000000001</v>
      </c>
      <c r="AN64" s="161">
        <v>23173.307000000001</v>
      </c>
      <c r="AO64" s="161">
        <v>14289.837</v>
      </c>
      <c r="AP64" s="161">
        <v>613.73699999999997</v>
      </c>
      <c r="AQ64" s="161">
        <v>1036.442</v>
      </c>
      <c r="AR64" s="118">
        <f t="shared" si="17"/>
        <v>-0.95041531234049426</v>
      </c>
      <c r="AS64" s="53"/>
      <c r="AT64" s="79">
        <f t="shared" si="18"/>
        <v>2.2689334341281899</v>
      </c>
      <c r="AU64" s="80">
        <f t="shared" si="19"/>
        <v>2.3056670978939531</v>
      </c>
      <c r="AV64" s="152">
        <f t="shared" si="20"/>
        <v>1.8990570641813906</v>
      </c>
      <c r="AW64" s="80">
        <f t="shared" si="21"/>
        <v>1.5825548777588176</v>
      </c>
      <c r="AX64" s="80">
        <f t="shared" si="22"/>
        <v>1.7134294212182097</v>
      </c>
      <c r="AY64" s="80">
        <f t="shared" si="23"/>
        <v>1.9287412486555511</v>
      </c>
      <c r="AZ64" s="80">
        <f t="shared" si="24"/>
        <v>1.7946981252165033</v>
      </c>
      <c r="BA64" s="80">
        <f t="shared" si="25"/>
        <v>1.9697932302295464</v>
      </c>
      <c r="BB64" s="80">
        <f t="shared" si="26"/>
        <v>1.9938307342292705</v>
      </c>
      <c r="BC64" s="80">
        <f t="shared" si="27"/>
        <v>2.1846242336959216</v>
      </c>
      <c r="BD64" s="80">
        <f t="shared" si="28"/>
        <v>2.3323814301372692</v>
      </c>
      <c r="BE64" s="80">
        <f t="shared" si="29"/>
        <v>1.9245232477506111</v>
      </c>
      <c r="BF64" s="80">
        <f t="shared" si="14"/>
        <v>0.12928818850410384</v>
      </c>
      <c r="BG64" s="80">
        <f t="shared" si="14"/>
        <v>0.19582689264475361</v>
      </c>
      <c r="BH64" s="61">
        <f t="shared" si="30"/>
        <v>-0.89688203880847206</v>
      </c>
      <c r="BI64" s="90"/>
      <c r="BJ64" s="181" t="s">
        <v>585</v>
      </c>
    </row>
    <row r="65" spans="1:62" ht="13.5" thickBot="1">
      <c r="A65" s="2">
        <v>75</v>
      </c>
      <c r="B65" s="23"/>
      <c r="C65" s="24"/>
      <c r="D65" s="25"/>
      <c r="E65" s="24">
        <v>4.5</v>
      </c>
      <c r="F65" s="22">
        <v>8002</v>
      </c>
      <c r="G65" s="23">
        <v>40</v>
      </c>
      <c r="H65" s="23" t="s">
        <v>292</v>
      </c>
      <c r="I65" s="23" t="s">
        <v>42</v>
      </c>
      <c r="J65" s="24">
        <v>2832</v>
      </c>
      <c r="K65" s="27" t="s">
        <v>291</v>
      </c>
      <c r="L65" s="100">
        <v>1</v>
      </c>
      <c r="M65" s="164">
        <v>6758598.4730000002</v>
      </c>
      <c r="N65" s="164">
        <v>6787543.8509999998</v>
      </c>
      <c r="O65" s="175">
        <v>9658943.9199999999</v>
      </c>
      <c r="P65" s="164">
        <v>26294861.212000001</v>
      </c>
      <c r="Q65" s="164">
        <v>22477519.544</v>
      </c>
      <c r="R65" s="164">
        <v>16060699.300000001</v>
      </c>
      <c r="S65" s="164">
        <v>3601159.4569999999</v>
      </c>
      <c r="T65" s="164">
        <v>4303866.6239999998</v>
      </c>
      <c r="U65" s="164">
        <v>1231842.0060000001</v>
      </c>
      <c r="V65" s="164">
        <v>2587904.5180000002</v>
      </c>
      <c r="W65" s="164">
        <v>3413619.1880000001</v>
      </c>
      <c r="X65" s="164">
        <v>1871482.3589999999</v>
      </c>
      <c r="Y65" s="164">
        <v>1078255.439</v>
      </c>
      <c r="Z65" s="164">
        <v>1209521.3289999999</v>
      </c>
      <c r="AA65" s="176">
        <v>59.5</v>
      </c>
      <c r="AB65" s="119">
        <f t="shared" si="16"/>
        <v>-0.87477706268740818</v>
      </c>
      <c r="AC65" s="114"/>
      <c r="AD65" s="164">
        <v>4966.5379999999996</v>
      </c>
      <c r="AE65" s="164">
        <v>3391.1489999999999</v>
      </c>
      <c r="AF65" s="165">
        <v>5225.7160000000003</v>
      </c>
      <c r="AG65" s="164">
        <v>20911.004000000001</v>
      </c>
      <c r="AH65" s="164">
        <v>16783.112000000001</v>
      </c>
      <c r="AI65" s="164">
        <v>9833.1620000000003</v>
      </c>
      <c r="AJ65" s="164">
        <v>2015.8130000000001</v>
      </c>
      <c r="AK65" s="164">
        <v>2269.1999999999998</v>
      </c>
      <c r="AL65" s="164">
        <v>586.197</v>
      </c>
      <c r="AM65" s="164">
        <v>966.97699999999998</v>
      </c>
      <c r="AN65" s="164">
        <v>318.76299999999998</v>
      </c>
      <c r="AO65" s="164">
        <v>304.26</v>
      </c>
      <c r="AP65" s="164">
        <v>98.058999999999997</v>
      </c>
      <c r="AQ65" s="164">
        <v>328.58100000000002</v>
      </c>
      <c r="AR65" s="119">
        <f t="shared" si="17"/>
        <v>-0.93712230056130108</v>
      </c>
      <c r="AS65" s="54"/>
      <c r="AT65" s="83">
        <f t="shared" si="18"/>
        <v>1.4696946474452883</v>
      </c>
      <c r="AU65" s="84">
        <f t="shared" si="19"/>
        <v>0.99922713560086585</v>
      </c>
      <c r="AV65" s="154">
        <f t="shared" si="20"/>
        <v>1.0820470733202061</v>
      </c>
      <c r="AW65" s="84">
        <f t="shared" si="21"/>
        <v>1.590501188152839</v>
      </c>
      <c r="AX65" s="84">
        <f t="shared" si="22"/>
        <v>1.4933242048480364</v>
      </c>
      <c r="AY65" s="84">
        <f t="shared" si="23"/>
        <v>1.2244998572384702</v>
      </c>
      <c r="AZ65" s="84">
        <f t="shared" si="24"/>
        <v>1.119535540744593</v>
      </c>
      <c r="BA65" s="84">
        <f t="shared" si="25"/>
        <v>1.0544936440855655</v>
      </c>
      <c r="BB65" s="84">
        <f t="shared" si="26"/>
        <v>0.95174055949509484</v>
      </c>
      <c r="BC65" s="84">
        <f t="shared" si="27"/>
        <v>0.74730500547779477</v>
      </c>
      <c r="BD65" s="84">
        <f t="shared" si="28"/>
        <v>0.18675955485635734</v>
      </c>
      <c r="BE65" s="84">
        <f t="shared" si="29"/>
        <v>0.325154013380684</v>
      </c>
      <c r="BF65" s="84">
        <f t="shared" si="14"/>
        <v>0.18188454507763444</v>
      </c>
      <c r="BG65" s="84">
        <f t="shared" si="14"/>
        <v>0.54332402764928844</v>
      </c>
      <c r="BH65" s="63">
        <f t="shared" si="30"/>
        <v>-0.4978739455556897</v>
      </c>
      <c r="BI65" s="90"/>
      <c r="BJ65" s="52" t="s">
        <v>586</v>
      </c>
    </row>
    <row r="66" spans="1:62">
      <c r="A66" s="2">
        <v>76</v>
      </c>
      <c r="B66" s="4" t="s">
        <v>112</v>
      </c>
      <c r="C66" s="5">
        <v>34</v>
      </c>
      <c r="D66" s="6"/>
      <c r="E66" s="7">
        <v>8.7000000000007276</v>
      </c>
      <c r="F66" s="3">
        <v>2378</v>
      </c>
      <c r="G66" s="4">
        <v>41</v>
      </c>
      <c r="H66" s="4" t="s">
        <v>111</v>
      </c>
      <c r="I66" s="4" t="s">
        <v>11</v>
      </c>
      <c r="J66" s="5">
        <v>1364</v>
      </c>
      <c r="K66" s="8" t="s">
        <v>110</v>
      </c>
      <c r="L66" s="101">
        <v>1</v>
      </c>
      <c r="M66" s="166">
        <v>7264984.3590000002</v>
      </c>
      <c r="N66" s="166">
        <v>6344145.2719999999</v>
      </c>
      <c r="O66" s="177">
        <v>6035228.352</v>
      </c>
      <c r="P66" s="166">
        <v>7421162.7410000004</v>
      </c>
      <c r="Q66" s="166">
        <v>7950030.0319999997</v>
      </c>
      <c r="R66" s="166">
        <v>6278677.4589999998</v>
      </c>
      <c r="S66" s="166">
        <v>5984328.9929999998</v>
      </c>
      <c r="T66" s="166">
        <v>7798986.9979999997</v>
      </c>
      <c r="U66" s="166">
        <v>2730255.9449999998</v>
      </c>
      <c r="V66" s="166">
        <v>882651.85699999996</v>
      </c>
      <c r="W66" s="166">
        <v>1266775.0109999999</v>
      </c>
      <c r="X66" s="166">
        <v>848137.59499999997</v>
      </c>
      <c r="Y66" s="166">
        <v>837955.505</v>
      </c>
      <c r="Z66" s="166">
        <v>515745.51</v>
      </c>
      <c r="AA66" s="178">
        <v>32.666666666666664</v>
      </c>
      <c r="AB66" s="120">
        <f t="shared" ref="AB66:AB97" si="31">(Z66-O66)/O66</f>
        <v>-0.9145441597368742</v>
      </c>
      <c r="AC66" s="115"/>
      <c r="AD66" s="166">
        <v>13605.636</v>
      </c>
      <c r="AE66" s="166">
        <v>11887.575000000001</v>
      </c>
      <c r="AF66" s="167">
        <v>10080.154</v>
      </c>
      <c r="AG66" s="166">
        <v>15022.441000000001</v>
      </c>
      <c r="AH66" s="166">
        <v>12092.499</v>
      </c>
      <c r="AI66" s="166">
        <v>8121.4459999999999</v>
      </c>
      <c r="AJ66" s="166">
        <v>8957.8029999999999</v>
      </c>
      <c r="AK66" s="166">
        <v>11233.328</v>
      </c>
      <c r="AL66" s="166">
        <v>3467.3330000000001</v>
      </c>
      <c r="AM66" s="166">
        <v>1154.009</v>
      </c>
      <c r="AN66" s="166">
        <v>1553.279</v>
      </c>
      <c r="AO66" s="166">
        <v>1030.1389999999999</v>
      </c>
      <c r="AP66" s="166">
        <v>933.88699999999994</v>
      </c>
      <c r="AQ66" s="166">
        <v>560.30899999999997</v>
      </c>
      <c r="AR66" s="120">
        <f t="shared" ref="AR66:AR97" si="32">(AQ66-AF66)/AF66</f>
        <v>-0.94441463890333432</v>
      </c>
      <c r="AS66" s="53"/>
      <c r="AT66" s="79">
        <f t="shared" ref="AT66:AT97" si="33">IF(M66=0,0,AD66*2000/M66)</f>
        <v>3.7455375889818896</v>
      </c>
      <c r="AU66" s="80">
        <f t="shared" ref="AU66:AU97" si="34">IF(N66=0,0,AE66*2000/N66)</f>
        <v>3.7475733894260044</v>
      </c>
      <c r="AV66" s="152">
        <f t="shared" ref="AV66:AV97" si="35">IF(O66=0,0,AF66*2000/O66)</f>
        <v>3.3404383105602165</v>
      </c>
      <c r="AW66" s="80">
        <f t="shared" ref="AW66:AW97" si="36">IF(P66=0,0,AG66*2000/P66)</f>
        <v>4.0485410505835988</v>
      </c>
      <c r="AX66" s="80">
        <f t="shared" ref="AX66:AX97" si="37">IF(Q66=0,0,AH66*2000/Q66)</f>
        <v>3.0421266212394102</v>
      </c>
      <c r="AY66" s="80">
        <f t="shared" ref="AY66:AY97" si="38">IF(R66=0,0,AI66*2000/R66)</f>
        <v>2.5869925802156102</v>
      </c>
      <c r="AZ66" s="80">
        <f t="shared" ref="AZ66:AZ97" si="39">IF(S66=0,0,AJ66*2000/S66)</f>
        <v>2.9937535220667639</v>
      </c>
      <c r="BA66" s="80">
        <f t="shared" ref="BA66:BA97" si="40">IF(T66=0,0,AK66*2000/T66)</f>
        <v>2.8807146371395964</v>
      </c>
      <c r="BB66" s="80">
        <f t="shared" ref="BB66:BB97" si="41">IF(U66=0,0,AL66*2000/U66)</f>
        <v>2.5399325703143925</v>
      </c>
      <c r="BC66" s="80">
        <f t="shared" ref="BC66:BC97" si="42">IF(V66=0,0,AM66*2000/V66)</f>
        <v>2.6148678912256571</v>
      </c>
      <c r="BD66" s="80">
        <f t="shared" ref="BD66:BD97" si="43">IF(W66=0,0,AN66*2000/W66)</f>
        <v>2.4523360289114513</v>
      </c>
      <c r="BE66" s="80">
        <f t="shared" ref="BE66:BE97" si="44">IF(X66=0,0,AO66*2000/X66)</f>
        <v>2.4291789588692856</v>
      </c>
      <c r="BF66" s="80">
        <f t="shared" ref="BF66:BG129" si="45">IF(Y66=0,0,AP66*2000/Y66)</f>
        <v>2.228965605995989</v>
      </c>
      <c r="BG66" s="80">
        <f t="shared" si="45"/>
        <v>2.1728119358712399</v>
      </c>
      <c r="BH66" s="61">
        <f t="shared" ref="BH66:BH97" si="46">(BG66-AV66)/AV66</f>
        <v>-0.349542864179748</v>
      </c>
      <c r="BI66" s="96"/>
      <c r="BJ66" s="52" t="s">
        <v>314</v>
      </c>
    </row>
    <row r="67" spans="1:62">
      <c r="A67" s="2">
        <v>77</v>
      </c>
      <c r="B67" s="13"/>
      <c r="C67" s="14"/>
      <c r="D67" s="15"/>
      <c r="E67" s="16">
        <v>16.69999999999709</v>
      </c>
      <c r="F67" s="12">
        <v>2403</v>
      </c>
      <c r="G67" s="13">
        <v>42</v>
      </c>
      <c r="H67" s="13" t="s">
        <v>114</v>
      </c>
      <c r="I67" s="13" t="s">
        <v>11</v>
      </c>
      <c r="J67" s="14">
        <v>2527</v>
      </c>
      <c r="K67" s="17" t="s">
        <v>113</v>
      </c>
      <c r="L67" s="99">
        <v>2</v>
      </c>
      <c r="M67" s="161">
        <v>36325202.140000001</v>
      </c>
      <c r="N67" s="161">
        <v>30916104.509</v>
      </c>
      <c r="O67" s="173">
        <v>32795671.772</v>
      </c>
      <c r="P67" s="161">
        <v>29034229.127999999</v>
      </c>
      <c r="Q67" s="161">
        <v>34472319.806999996</v>
      </c>
      <c r="R67" s="161">
        <v>38085165.597999997</v>
      </c>
      <c r="S67" s="161">
        <v>32763473.638999999</v>
      </c>
      <c r="T67" s="161">
        <v>25245068.964000002</v>
      </c>
      <c r="U67" s="161">
        <v>25256106.230999999</v>
      </c>
      <c r="V67" s="161">
        <v>17841249.642999999</v>
      </c>
      <c r="W67" s="161">
        <v>22432484.739</v>
      </c>
      <c r="X67" s="161">
        <v>19752787.921999998</v>
      </c>
      <c r="Y67" s="161">
        <v>9651734.8859999999</v>
      </c>
      <c r="Z67" s="161">
        <v>12012446.162</v>
      </c>
      <c r="AA67" s="174">
        <v>53.166666666666664</v>
      </c>
      <c r="AB67" s="118">
        <f t="shared" si="31"/>
        <v>-0.6337185514749577</v>
      </c>
      <c r="AC67" s="113"/>
      <c r="AD67" s="161">
        <v>23118.796999999999</v>
      </c>
      <c r="AE67" s="161">
        <v>19020.916000000001</v>
      </c>
      <c r="AF67" s="163">
        <v>18898.862000000001</v>
      </c>
      <c r="AG67" s="161">
        <v>16888.718000000001</v>
      </c>
      <c r="AH67" s="161">
        <v>21467.360000000001</v>
      </c>
      <c r="AI67" s="161">
        <v>23960.219000000001</v>
      </c>
      <c r="AJ67" s="161">
        <v>19706.822</v>
      </c>
      <c r="AK67" s="161">
        <v>4438.5069999999996</v>
      </c>
      <c r="AL67" s="161">
        <v>2189.3380000000002</v>
      </c>
      <c r="AM67" s="161">
        <v>1454.8009999999999</v>
      </c>
      <c r="AN67" s="161">
        <v>1727.0550000000001</v>
      </c>
      <c r="AO67" s="161">
        <v>987.19</v>
      </c>
      <c r="AP67" s="161">
        <v>138.88</v>
      </c>
      <c r="AQ67" s="161">
        <v>133.21199999999999</v>
      </c>
      <c r="AR67" s="118">
        <f t="shared" si="32"/>
        <v>-0.99295132161925947</v>
      </c>
      <c r="AS67" s="53"/>
      <c r="AT67" s="79">
        <f t="shared" si="33"/>
        <v>1.2728791933984815</v>
      </c>
      <c r="AU67" s="80">
        <f t="shared" si="34"/>
        <v>1.2304859426557322</v>
      </c>
      <c r="AV67" s="152">
        <f t="shared" si="35"/>
        <v>1.1525217188040835</v>
      </c>
      <c r="AW67" s="80">
        <f t="shared" si="36"/>
        <v>1.1633660343138146</v>
      </c>
      <c r="AX67" s="80">
        <f t="shared" si="37"/>
        <v>1.2454839198631946</v>
      </c>
      <c r="AY67" s="80">
        <f t="shared" si="38"/>
        <v>1.258244181102274</v>
      </c>
      <c r="AZ67" s="80">
        <f t="shared" si="39"/>
        <v>1.2029751312169772</v>
      </c>
      <c r="BA67" s="80">
        <f t="shared" si="40"/>
        <v>0.35163358090480196</v>
      </c>
      <c r="BB67" s="80">
        <f t="shared" si="41"/>
        <v>0.17337098442457055</v>
      </c>
      <c r="BC67" s="80">
        <f t="shared" si="42"/>
        <v>0.16308285900486685</v>
      </c>
      <c r="BD67" s="80">
        <f t="shared" si="43"/>
        <v>0.15397803855383244</v>
      </c>
      <c r="BE67" s="80">
        <f t="shared" si="44"/>
        <v>9.9954497957273222E-2</v>
      </c>
      <c r="BF67" s="80">
        <f t="shared" si="45"/>
        <v>2.8778245909229797E-2</v>
      </c>
      <c r="BG67" s="80">
        <f t="shared" si="45"/>
        <v>2.2178996384833078E-2</v>
      </c>
      <c r="BH67" s="61">
        <f t="shared" si="46"/>
        <v>-0.98075611415995945</v>
      </c>
      <c r="BI67" s="90" t="s">
        <v>360</v>
      </c>
      <c r="BJ67" s="181" t="s">
        <v>522</v>
      </c>
    </row>
    <row r="68" spans="1:62">
      <c r="A68" s="2">
        <v>78</v>
      </c>
      <c r="B68" s="13"/>
      <c r="C68" s="14"/>
      <c r="D68" s="15"/>
      <c r="E68" s="15"/>
      <c r="F68" s="12">
        <v>2408</v>
      </c>
      <c r="G68" s="13">
        <v>43</v>
      </c>
      <c r="H68" s="13" t="s">
        <v>116</v>
      </c>
      <c r="I68" s="13" t="s">
        <v>11</v>
      </c>
      <c r="J68" s="14">
        <v>2836</v>
      </c>
      <c r="K68" s="17" t="s">
        <v>117</v>
      </c>
      <c r="L68" s="99">
        <v>2</v>
      </c>
      <c r="M68" s="161">
        <v>16617263.066</v>
      </c>
      <c r="N68" s="161">
        <v>13389290.179</v>
      </c>
      <c r="O68" s="173">
        <v>12182430.123</v>
      </c>
      <c r="P68" s="161">
        <v>13636835.426000001</v>
      </c>
      <c r="Q68" s="161">
        <v>13104787.560000001</v>
      </c>
      <c r="R68" s="161">
        <v>15999150.108999999</v>
      </c>
      <c r="S68" s="161">
        <v>15440558.492000001</v>
      </c>
      <c r="T68" s="161">
        <v>12253529.578</v>
      </c>
      <c r="U68" s="161">
        <v>12519945.460000001</v>
      </c>
      <c r="V68" s="161">
        <v>8580108.6089999992</v>
      </c>
      <c r="W68" s="161">
        <v>9206852.9360000007</v>
      </c>
      <c r="X68" s="161">
        <v>4606209.4630000005</v>
      </c>
      <c r="Y68" s="161">
        <v>2326391.4900000002</v>
      </c>
      <c r="Z68" s="161">
        <v>1950459.9539999999</v>
      </c>
      <c r="AA68" s="174">
        <v>60</v>
      </c>
      <c r="AB68" s="118">
        <f t="shared" si="31"/>
        <v>-0.83989565839432967</v>
      </c>
      <c r="AC68" s="113"/>
      <c r="AD68" s="161">
        <v>8369.5190000000002</v>
      </c>
      <c r="AE68" s="161">
        <v>6361.2079999999996</v>
      </c>
      <c r="AF68" s="163">
        <v>5953.6869999999999</v>
      </c>
      <c r="AG68" s="161">
        <v>6672.7939999999999</v>
      </c>
      <c r="AH68" s="161">
        <v>6341.2790000000005</v>
      </c>
      <c r="AI68" s="161">
        <v>8019.4049999999997</v>
      </c>
      <c r="AJ68" s="161">
        <v>6996.75</v>
      </c>
      <c r="AK68" s="161">
        <v>5500.174</v>
      </c>
      <c r="AL68" s="161">
        <v>6708.049</v>
      </c>
      <c r="AM68" s="161">
        <v>4022.4949999999999</v>
      </c>
      <c r="AN68" s="161">
        <v>3825.7429999999999</v>
      </c>
      <c r="AO68" s="161">
        <v>259.82499999999999</v>
      </c>
      <c r="AP68" s="161">
        <v>54.116999999999997</v>
      </c>
      <c r="AQ68" s="161">
        <v>40.503</v>
      </c>
      <c r="AR68" s="118">
        <f t="shared" si="32"/>
        <v>-0.99319698868952977</v>
      </c>
      <c r="AS68" s="53"/>
      <c r="AT68" s="79">
        <f t="shared" si="33"/>
        <v>1.0073282184627119</v>
      </c>
      <c r="AU68" s="80">
        <f t="shared" si="34"/>
        <v>0.95019346282852712</v>
      </c>
      <c r="AV68" s="152">
        <f t="shared" si="35"/>
        <v>0.97742190021014741</v>
      </c>
      <c r="AW68" s="80">
        <f t="shared" si="36"/>
        <v>0.97864259434819401</v>
      </c>
      <c r="AX68" s="80">
        <f t="shared" si="37"/>
        <v>0.96778051089597361</v>
      </c>
      <c r="AY68" s="80">
        <f t="shared" si="38"/>
        <v>1.0024788748608398</v>
      </c>
      <c r="AZ68" s="80">
        <f t="shared" si="39"/>
        <v>0.90628198502342094</v>
      </c>
      <c r="BA68" s="80">
        <f t="shared" si="40"/>
        <v>0.89772893026267608</v>
      </c>
      <c r="BB68" s="80">
        <f t="shared" si="41"/>
        <v>1.0715779907239307</v>
      </c>
      <c r="BC68" s="80">
        <f t="shared" si="42"/>
        <v>0.93763265322321288</v>
      </c>
      <c r="BD68" s="80">
        <f t="shared" si="43"/>
        <v>0.83106421414441056</v>
      </c>
      <c r="BE68" s="80">
        <f t="shared" si="44"/>
        <v>0.11281510408377188</v>
      </c>
      <c r="BF68" s="80">
        <f t="shared" si="45"/>
        <v>4.6524413653180954E-2</v>
      </c>
      <c r="BG68" s="80">
        <f t="shared" si="45"/>
        <v>4.1531742209765979E-2</v>
      </c>
      <c r="BH68" s="61">
        <f t="shared" si="46"/>
        <v>-0.9575088892515744</v>
      </c>
      <c r="BI68" s="90" t="s">
        <v>361</v>
      </c>
      <c r="BJ68" t="s">
        <v>523</v>
      </c>
    </row>
    <row r="69" spans="1:62" ht="13.5" thickBot="1">
      <c r="A69" s="2">
        <v>79</v>
      </c>
      <c r="B69" s="23"/>
      <c r="C69" s="24"/>
      <c r="D69" s="26"/>
      <c r="E69" s="26"/>
      <c r="F69" s="22"/>
      <c r="G69" s="23"/>
      <c r="H69" s="23"/>
      <c r="I69" s="23"/>
      <c r="J69" s="24">
        <v>8002</v>
      </c>
      <c r="K69" s="27" t="s">
        <v>115</v>
      </c>
      <c r="L69" s="100">
        <v>1</v>
      </c>
      <c r="M69" s="164">
        <v>16594760.960000001</v>
      </c>
      <c r="N69" s="164">
        <v>15154606.266000001</v>
      </c>
      <c r="O69" s="175">
        <v>16829587.158</v>
      </c>
      <c r="P69" s="164">
        <v>12226321.677999999</v>
      </c>
      <c r="Q69" s="164">
        <v>10955899.369999999</v>
      </c>
      <c r="R69" s="164">
        <v>17813463.425000001</v>
      </c>
      <c r="S69" s="164">
        <v>16655582.057</v>
      </c>
      <c r="T69" s="164">
        <v>19624581.607999999</v>
      </c>
      <c r="U69" s="164">
        <v>11746436.041999999</v>
      </c>
      <c r="V69" s="164">
        <v>7168752.0020000003</v>
      </c>
      <c r="W69" s="164">
        <v>11628949.038000001</v>
      </c>
      <c r="X69" s="164">
        <v>5314491.7460000003</v>
      </c>
      <c r="Y69" s="164">
        <v>2843743.057</v>
      </c>
      <c r="Z69" s="164">
        <v>1659705.108</v>
      </c>
      <c r="AA69" s="176">
        <v>95</v>
      </c>
      <c r="AB69" s="119">
        <f t="shared" si="31"/>
        <v>-0.90138170993629796</v>
      </c>
      <c r="AC69" s="114"/>
      <c r="AD69" s="164">
        <v>8440.893</v>
      </c>
      <c r="AE69" s="164">
        <v>7074.1989999999996</v>
      </c>
      <c r="AF69" s="165">
        <v>8308.0439999999999</v>
      </c>
      <c r="AG69" s="164">
        <v>5813.9210000000003</v>
      </c>
      <c r="AH69" s="164">
        <v>5167.7020000000002</v>
      </c>
      <c r="AI69" s="164">
        <v>8723.2710000000006</v>
      </c>
      <c r="AJ69" s="164">
        <v>7520.3670000000002</v>
      </c>
      <c r="AK69" s="164">
        <v>8833.3610000000008</v>
      </c>
      <c r="AL69" s="164">
        <v>6239.72</v>
      </c>
      <c r="AM69" s="164">
        <v>3318.22</v>
      </c>
      <c r="AN69" s="164">
        <v>4738.0659999999998</v>
      </c>
      <c r="AO69" s="164">
        <v>311.67200000000003</v>
      </c>
      <c r="AP69" s="164">
        <v>104.496</v>
      </c>
      <c r="AQ69" s="164">
        <v>29.734999999999999</v>
      </c>
      <c r="AR69" s="119">
        <f t="shared" si="32"/>
        <v>-0.99642093855063829</v>
      </c>
      <c r="AS69" s="53"/>
      <c r="AT69" s="79">
        <f t="shared" si="33"/>
        <v>1.0172961238002671</v>
      </c>
      <c r="AU69" s="80">
        <f t="shared" si="34"/>
        <v>0.93360380016883238</v>
      </c>
      <c r="AV69" s="152">
        <f t="shared" si="35"/>
        <v>0.98731405850924203</v>
      </c>
      <c r="AW69" s="80">
        <f t="shared" si="36"/>
        <v>0.95104989924509331</v>
      </c>
      <c r="AX69" s="80">
        <f t="shared" si="37"/>
        <v>0.94336426896188263</v>
      </c>
      <c r="AY69" s="80">
        <f t="shared" si="38"/>
        <v>0.9794020165396331</v>
      </c>
      <c r="AZ69" s="80">
        <f t="shared" si="39"/>
        <v>0.90304463383665945</v>
      </c>
      <c r="BA69" s="80">
        <f t="shared" si="40"/>
        <v>0.90023432615746191</v>
      </c>
      <c r="BB69" s="80">
        <f t="shared" si="41"/>
        <v>1.0624022431466962</v>
      </c>
      <c r="BC69" s="80">
        <f t="shared" si="42"/>
        <v>0.92574551304725128</v>
      </c>
      <c r="BD69" s="80">
        <f t="shared" si="43"/>
        <v>0.8148743251892131</v>
      </c>
      <c r="BE69" s="80">
        <f t="shared" si="44"/>
        <v>0.11729136666157501</v>
      </c>
      <c r="BF69" s="80">
        <f t="shared" si="45"/>
        <v>7.3491871737693351E-2</v>
      </c>
      <c r="BG69" s="80">
        <f t="shared" si="45"/>
        <v>3.5831666549284366E-2</v>
      </c>
      <c r="BH69" s="61">
        <f t="shared" si="46"/>
        <v>-0.96370793443031988</v>
      </c>
      <c r="BI69" s="91" t="s">
        <v>361</v>
      </c>
      <c r="BJ69" t="s">
        <v>523</v>
      </c>
    </row>
    <row r="70" spans="1:62">
      <c r="A70" s="2">
        <v>80</v>
      </c>
      <c r="B70" s="4" t="s">
        <v>120</v>
      </c>
      <c r="C70" s="5">
        <v>36</v>
      </c>
      <c r="D70" s="48"/>
      <c r="E70" s="48"/>
      <c r="F70" s="3">
        <v>2480</v>
      </c>
      <c r="G70" s="4">
        <v>45</v>
      </c>
      <c r="H70" s="4" t="s">
        <v>119</v>
      </c>
      <c r="I70" s="4" t="s">
        <v>42</v>
      </c>
      <c r="J70" s="5">
        <v>3136</v>
      </c>
      <c r="K70" s="8" t="s">
        <v>118</v>
      </c>
      <c r="L70" s="101">
        <v>4</v>
      </c>
      <c r="M70" s="166">
        <v>17842703.75</v>
      </c>
      <c r="N70" s="166">
        <v>15677414.300000001</v>
      </c>
      <c r="O70" s="177">
        <v>17383626.899999999</v>
      </c>
      <c r="P70" s="166">
        <v>14618900.425000001</v>
      </c>
      <c r="Q70" s="166">
        <v>12762991.425000001</v>
      </c>
      <c r="R70" s="166">
        <v>13315923.699999999</v>
      </c>
      <c r="S70" s="166">
        <v>16191954.824999999</v>
      </c>
      <c r="T70" s="166">
        <v>15949677.27</v>
      </c>
      <c r="U70" s="166">
        <v>16401970.888</v>
      </c>
      <c r="V70" s="166">
        <v>12576757.181</v>
      </c>
      <c r="W70" s="166">
        <v>10354382.363</v>
      </c>
      <c r="X70" s="166">
        <v>5912299.949</v>
      </c>
      <c r="Y70" s="166">
        <v>2096727.0260000001</v>
      </c>
      <c r="Z70" s="166">
        <v>0</v>
      </c>
      <c r="AA70" s="178">
        <v>71</v>
      </c>
      <c r="AB70" s="120">
        <f t="shared" si="31"/>
        <v>-1</v>
      </c>
      <c r="AC70" s="115"/>
      <c r="AD70" s="166">
        <v>8469.6029999999992</v>
      </c>
      <c r="AE70" s="166">
        <v>7693.82</v>
      </c>
      <c r="AF70" s="167">
        <v>8329.6</v>
      </c>
      <c r="AG70" s="166">
        <v>6949.4279999999999</v>
      </c>
      <c r="AH70" s="166">
        <v>6092.4660000000003</v>
      </c>
      <c r="AI70" s="166">
        <v>6258.1689999999999</v>
      </c>
      <c r="AJ70" s="166">
        <v>7452.1570000000002</v>
      </c>
      <c r="AK70" s="166">
        <v>7125.567</v>
      </c>
      <c r="AL70" s="166">
        <v>7670.1809999999996</v>
      </c>
      <c r="AM70" s="166">
        <v>5935.6019999999999</v>
      </c>
      <c r="AN70" s="166">
        <v>5003.9390000000003</v>
      </c>
      <c r="AO70" s="166">
        <v>2902.33</v>
      </c>
      <c r="AP70" s="166">
        <v>940.57399999999996</v>
      </c>
      <c r="AQ70" s="166">
        <v>0</v>
      </c>
      <c r="AR70" s="120">
        <f t="shared" si="32"/>
        <v>-1</v>
      </c>
      <c r="AS70" s="55"/>
      <c r="AT70" s="81">
        <f t="shared" si="33"/>
        <v>0.94936318157498967</v>
      </c>
      <c r="AU70" s="82">
        <f t="shared" si="34"/>
        <v>0.9815164481556119</v>
      </c>
      <c r="AV70" s="153">
        <f t="shared" si="35"/>
        <v>0.95832705659369632</v>
      </c>
      <c r="AW70" s="82">
        <f t="shared" si="36"/>
        <v>0.95074565089939034</v>
      </c>
      <c r="AX70" s="82">
        <f t="shared" si="37"/>
        <v>0.95470815534141118</v>
      </c>
      <c r="AY70" s="82">
        <f t="shared" si="38"/>
        <v>0.93995266734668959</v>
      </c>
      <c r="AZ70" s="82">
        <f t="shared" si="39"/>
        <v>0.92047650583783058</v>
      </c>
      <c r="BA70" s="82">
        <f t="shared" si="40"/>
        <v>0.89350610415203724</v>
      </c>
      <c r="BB70" s="82">
        <f t="shared" si="41"/>
        <v>0.93527552906604083</v>
      </c>
      <c r="BC70" s="82">
        <f t="shared" si="42"/>
        <v>0.94390023033394521</v>
      </c>
      <c r="BD70" s="82">
        <f t="shared" si="43"/>
        <v>0.96653548701869585</v>
      </c>
      <c r="BE70" s="82">
        <f t="shared" si="44"/>
        <v>0.98179389578869281</v>
      </c>
      <c r="BF70" s="82">
        <f t="shared" si="45"/>
        <v>0.89718307470321124</v>
      </c>
      <c r="BG70" s="82">
        <f t="shared" si="45"/>
        <v>0</v>
      </c>
      <c r="BH70" s="62">
        <f t="shared" si="46"/>
        <v>-1</v>
      </c>
      <c r="BI70" s="90"/>
      <c r="BJ70" s="181"/>
    </row>
    <row r="71" spans="1:62">
      <c r="A71" s="2">
        <v>81</v>
      </c>
      <c r="B71" s="13"/>
      <c r="C71" s="14"/>
      <c r="D71" s="21"/>
      <c r="E71" s="21"/>
      <c r="F71" s="12">
        <v>2516</v>
      </c>
      <c r="G71" s="13">
        <v>49</v>
      </c>
      <c r="H71" s="13" t="s">
        <v>122</v>
      </c>
      <c r="I71" s="13" t="s">
        <v>42</v>
      </c>
      <c r="J71" s="14">
        <v>8042</v>
      </c>
      <c r="K71" s="17" t="s">
        <v>121</v>
      </c>
      <c r="L71" s="99">
        <v>3</v>
      </c>
      <c r="M71" s="161">
        <v>18132985.875</v>
      </c>
      <c r="N71" s="161">
        <v>17940038.024999999</v>
      </c>
      <c r="O71" s="173">
        <v>14196800.725</v>
      </c>
      <c r="P71" s="161">
        <v>18205644.550000001</v>
      </c>
      <c r="Q71" s="161">
        <v>13315648.1</v>
      </c>
      <c r="R71" s="161">
        <v>18367371.925000001</v>
      </c>
      <c r="S71" s="161">
        <v>17283473.899999999</v>
      </c>
      <c r="T71" s="161">
        <v>10714457.074999999</v>
      </c>
      <c r="U71" s="161">
        <v>10550479.025</v>
      </c>
      <c r="V71" s="161">
        <v>7195012.2750000004</v>
      </c>
      <c r="W71" s="161">
        <v>14903673.199999999</v>
      </c>
      <c r="X71" s="161">
        <v>11644295.85</v>
      </c>
      <c r="Y71" s="161">
        <v>10301791.425000001</v>
      </c>
      <c r="Z71" s="161">
        <v>6699273.2999999998</v>
      </c>
      <c r="AA71" s="174">
        <v>96</v>
      </c>
      <c r="AB71" s="118">
        <f t="shared" si="31"/>
        <v>-0.52811387369811802</v>
      </c>
      <c r="AC71" s="113"/>
      <c r="AD71" s="161">
        <v>9660.9490000000005</v>
      </c>
      <c r="AE71" s="161">
        <v>9568.0229999999992</v>
      </c>
      <c r="AF71" s="163">
        <v>7406.8680000000004</v>
      </c>
      <c r="AG71" s="161">
        <v>9144.8459999999995</v>
      </c>
      <c r="AH71" s="161">
        <v>6333.1750000000002</v>
      </c>
      <c r="AI71" s="161">
        <v>5829.5209999999997</v>
      </c>
      <c r="AJ71" s="161">
        <v>3986.8229999999999</v>
      </c>
      <c r="AK71" s="161">
        <v>2957.1390000000001</v>
      </c>
      <c r="AL71" s="161">
        <v>1828.1</v>
      </c>
      <c r="AM71" s="161">
        <v>806.07</v>
      </c>
      <c r="AN71" s="161">
        <v>184.49100000000001</v>
      </c>
      <c r="AO71" s="161">
        <v>270.39699999999999</v>
      </c>
      <c r="AP71" s="161">
        <v>269.488</v>
      </c>
      <c r="AQ71" s="161">
        <v>309.98200000000003</v>
      </c>
      <c r="AR71" s="118">
        <f t="shared" si="32"/>
        <v>-0.95814938243802916</v>
      </c>
      <c r="AS71" s="53"/>
      <c r="AT71" s="79">
        <f t="shared" si="33"/>
        <v>1.0655662632285594</v>
      </c>
      <c r="AU71" s="80">
        <f t="shared" si="34"/>
        <v>1.066666969899023</v>
      </c>
      <c r="AV71" s="152">
        <f t="shared" si="35"/>
        <v>1.0434559367952247</v>
      </c>
      <c r="AW71" s="80">
        <f t="shared" si="36"/>
        <v>1.004616559977823</v>
      </c>
      <c r="AX71" s="80">
        <f t="shared" si="37"/>
        <v>0.95123796490236179</v>
      </c>
      <c r="AY71" s="80">
        <f t="shared" si="38"/>
        <v>0.63476920092910893</v>
      </c>
      <c r="AZ71" s="80">
        <f t="shared" si="39"/>
        <v>0.46134510030416981</v>
      </c>
      <c r="BA71" s="80">
        <f t="shared" si="40"/>
        <v>0.55199045164871319</v>
      </c>
      <c r="BB71" s="80">
        <f t="shared" si="41"/>
        <v>0.34654350682432639</v>
      </c>
      <c r="BC71" s="80">
        <f t="shared" si="42"/>
        <v>0.22406355102431008</v>
      </c>
      <c r="BD71" s="80">
        <f t="shared" si="43"/>
        <v>2.475778924084299E-2</v>
      </c>
      <c r="BE71" s="80">
        <f t="shared" si="44"/>
        <v>4.6442825480082592E-2</v>
      </c>
      <c r="BF71" s="80">
        <f t="shared" si="45"/>
        <v>5.231866747874872E-2</v>
      </c>
      <c r="BG71" s="80">
        <f t="shared" si="45"/>
        <v>9.254197765002363E-2</v>
      </c>
      <c r="BH71" s="61">
        <f t="shared" si="46"/>
        <v>-0.91131204070365579</v>
      </c>
      <c r="BI71" s="90"/>
      <c r="BJ71" s="111" t="s">
        <v>406</v>
      </c>
    </row>
    <row r="72" spans="1:62">
      <c r="A72" s="2">
        <v>82</v>
      </c>
      <c r="B72" s="13"/>
      <c r="C72" s="14"/>
      <c r="D72" s="21"/>
      <c r="E72" s="21"/>
      <c r="F72" s="12">
        <v>2526</v>
      </c>
      <c r="G72" s="13">
        <v>47</v>
      </c>
      <c r="H72" s="13" t="s">
        <v>124</v>
      </c>
      <c r="I72" s="13" t="s">
        <v>11</v>
      </c>
      <c r="J72" s="14">
        <v>3809</v>
      </c>
      <c r="K72" s="17" t="s">
        <v>123</v>
      </c>
      <c r="L72" s="99" t="s">
        <v>386</v>
      </c>
      <c r="M72" s="161">
        <v>10566337.325999999</v>
      </c>
      <c r="N72" s="161">
        <v>9719641.7769999988</v>
      </c>
      <c r="O72" s="173">
        <v>10324267.693</v>
      </c>
      <c r="P72" s="161">
        <v>10200634.341</v>
      </c>
      <c r="Q72" s="161">
        <v>8065325.6129999999</v>
      </c>
      <c r="R72" s="161">
        <v>7815803.7880000006</v>
      </c>
      <c r="S72" s="161">
        <v>6353825.4409999996</v>
      </c>
      <c r="T72" s="161">
        <v>5995674.7580000004</v>
      </c>
      <c r="U72" s="161">
        <v>4581689.7810000004</v>
      </c>
      <c r="V72" s="161">
        <v>2679831.1430000002</v>
      </c>
      <c r="W72" s="161">
        <v>2854723.12</v>
      </c>
      <c r="X72" s="161">
        <v>118158.505</v>
      </c>
      <c r="Y72" s="161">
        <v>0</v>
      </c>
      <c r="Z72" s="161">
        <v>0</v>
      </c>
      <c r="AA72" s="174">
        <v>78</v>
      </c>
      <c r="AB72" s="118">
        <f t="shared" si="31"/>
        <v>-1</v>
      </c>
      <c r="AC72" s="113"/>
      <c r="AD72" s="161">
        <v>17490.332999999999</v>
      </c>
      <c r="AE72" s="161">
        <v>15661.156999999999</v>
      </c>
      <c r="AF72" s="163">
        <v>15071.103999999999</v>
      </c>
      <c r="AG72" s="161">
        <v>14242.876</v>
      </c>
      <c r="AH72" s="161">
        <v>11590.883000000002</v>
      </c>
      <c r="AI72" s="161">
        <v>11078.602999999999</v>
      </c>
      <c r="AJ72" s="161">
        <v>8735.866</v>
      </c>
      <c r="AK72" s="161">
        <v>7930.9470000000001</v>
      </c>
      <c r="AL72" s="161">
        <v>6232.5619999999999</v>
      </c>
      <c r="AM72" s="161">
        <v>2193.152</v>
      </c>
      <c r="AN72" s="161">
        <v>378.83699999999999</v>
      </c>
      <c r="AO72" s="161">
        <v>20.878</v>
      </c>
      <c r="AP72" s="161">
        <v>0</v>
      </c>
      <c r="AQ72" s="161">
        <v>0</v>
      </c>
      <c r="AR72" s="118">
        <f t="shared" si="32"/>
        <v>-1</v>
      </c>
      <c r="AS72" s="53"/>
      <c r="AT72" s="79">
        <f t="shared" si="33"/>
        <v>3.3105763066947538</v>
      </c>
      <c r="AU72" s="80">
        <f t="shared" si="34"/>
        <v>3.2225790536971561</v>
      </c>
      <c r="AV72" s="152">
        <f t="shared" si="35"/>
        <v>2.9195492500099398</v>
      </c>
      <c r="AW72" s="80">
        <f t="shared" si="36"/>
        <v>2.7925471149873071</v>
      </c>
      <c r="AX72" s="80">
        <f t="shared" si="37"/>
        <v>2.8742504781995097</v>
      </c>
      <c r="AY72" s="80">
        <f t="shared" si="38"/>
        <v>2.8349235217520534</v>
      </c>
      <c r="AZ72" s="80">
        <f t="shared" si="39"/>
        <v>2.7497972933373824</v>
      </c>
      <c r="BA72" s="80">
        <f t="shared" si="40"/>
        <v>2.6455561117346384</v>
      </c>
      <c r="BB72" s="80">
        <f t="shared" si="41"/>
        <v>2.7206390209333118</v>
      </c>
      <c r="BC72" s="80">
        <f t="shared" si="42"/>
        <v>1.6367837247721693</v>
      </c>
      <c r="BD72" s="80">
        <f t="shared" si="43"/>
        <v>0.26541067842684513</v>
      </c>
      <c r="BE72" s="80">
        <f t="shared" si="44"/>
        <v>0.35338971155736948</v>
      </c>
      <c r="BF72" s="80">
        <f t="shared" si="45"/>
        <v>0</v>
      </c>
      <c r="BG72" s="80">
        <f t="shared" si="45"/>
        <v>0</v>
      </c>
      <c r="BH72" s="61">
        <f t="shared" si="46"/>
        <v>-1</v>
      </c>
      <c r="BI72" s="90" t="s">
        <v>361</v>
      </c>
      <c r="BJ72" s="181" t="s">
        <v>525</v>
      </c>
    </row>
    <row r="73" spans="1:62">
      <c r="A73" s="2">
        <v>83</v>
      </c>
      <c r="B73" s="13"/>
      <c r="C73" s="14"/>
      <c r="D73" s="15"/>
      <c r="E73" s="15"/>
      <c r="F73" s="12">
        <v>2527</v>
      </c>
      <c r="G73" s="13">
        <v>48</v>
      </c>
      <c r="H73" s="13" t="s">
        <v>126</v>
      </c>
      <c r="I73" s="13" t="s">
        <v>11</v>
      </c>
      <c r="J73" s="14">
        <v>3942</v>
      </c>
      <c r="K73" s="17" t="s">
        <v>125</v>
      </c>
      <c r="L73" s="99">
        <v>6</v>
      </c>
      <c r="M73" s="161">
        <v>8485523.9000000004</v>
      </c>
      <c r="N73" s="161">
        <v>8365555.9249999998</v>
      </c>
      <c r="O73" s="173">
        <v>8800191.625</v>
      </c>
      <c r="P73" s="161">
        <v>7578954.4179999996</v>
      </c>
      <c r="Q73" s="161">
        <v>7055093.7000000002</v>
      </c>
      <c r="R73" s="161">
        <v>7003111.5789999999</v>
      </c>
      <c r="S73" s="161">
        <v>5056598.6789999995</v>
      </c>
      <c r="T73" s="161">
        <v>7082666.2010000004</v>
      </c>
      <c r="U73" s="161">
        <v>6707594.6069999998</v>
      </c>
      <c r="V73" s="161">
        <v>4409206.6749999998</v>
      </c>
      <c r="W73" s="161">
        <v>5838307.2450000001</v>
      </c>
      <c r="X73" s="161">
        <v>1104779.919</v>
      </c>
      <c r="Y73" s="161">
        <v>0</v>
      </c>
      <c r="Z73" s="161">
        <v>0</v>
      </c>
      <c r="AA73" s="174">
        <v>80</v>
      </c>
      <c r="AB73" s="118">
        <f t="shared" si="31"/>
        <v>-1</v>
      </c>
      <c r="AC73" s="113"/>
      <c r="AD73" s="161">
        <v>12818.058000000001</v>
      </c>
      <c r="AE73" s="161">
        <v>12771.880999999999</v>
      </c>
      <c r="AF73" s="163">
        <v>13369.98</v>
      </c>
      <c r="AG73" s="161">
        <v>12811.736000000001</v>
      </c>
      <c r="AH73" s="161">
        <v>12001.749</v>
      </c>
      <c r="AI73" s="161">
        <v>10243.877</v>
      </c>
      <c r="AJ73" s="161">
        <v>8027.3639999999996</v>
      </c>
      <c r="AK73" s="161">
        <v>2332.5079999999998</v>
      </c>
      <c r="AL73" s="161">
        <v>447.92099999999999</v>
      </c>
      <c r="AM73" s="161">
        <v>371.43400000000003</v>
      </c>
      <c r="AN73" s="161">
        <v>448.86500000000001</v>
      </c>
      <c r="AO73" s="161">
        <v>80.256</v>
      </c>
      <c r="AP73" s="161">
        <v>0</v>
      </c>
      <c r="AQ73" s="161">
        <v>0</v>
      </c>
      <c r="AR73" s="118">
        <f t="shared" si="32"/>
        <v>-1</v>
      </c>
      <c r="AS73" s="53"/>
      <c r="AT73" s="79">
        <f t="shared" si="33"/>
        <v>3.0211588939134328</v>
      </c>
      <c r="AU73" s="80">
        <f t="shared" si="34"/>
        <v>3.0534446519763119</v>
      </c>
      <c r="AV73" s="152">
        <f t="shared" si="35"/>
        <v>3.0385656516882951</v>
      </c>
      <c r="AW73" s="80">
        <f t="shared" si="36"/>
        <v>3.3808716330506372</v>
      </c>
      <c r="AX73" s="80">
        <f t="shared" si="37"/>
        <v>3.4022932962605443</v>
      </c>
      <c r="AY73" s="80">
        <f t="shared" si="38"/>
        <v>2.9255215726443589</v>
      </c>
      <c r="AZ73" s="80">
        <f t="shared" si="39"/>
        <v>3.1750053779579375</v>
      </c>
      <c r="BA73" s="80">
        <f t="shared" si="40"/>
        <v>0.65865252824442688</v>
      </c>
      <c r="BB73" s="80">
        <f t="shared" si="41"/>
        <v>0.13355637191685757</v>
      </c>
      <c r="BC73" s="80">
        <f t="shared" si="42"/>
        <v>0.16848110210211456</v>
      </c>
      <c r="BD73" s="80">
        <f t="shared" si="43"/>
        <v>0.15376546014580292</v>
      </c>
      <c r="BE73" s="80">
        <f t="shared" si="44"/>
        <v>0.14528866540703297</v>
      </c>
      <c r="BF73" s="80">
        <f t="shared" si="45"/>
        <v>0</v>
      </c>
      <c r="BG73" s="80">
        <f t="shared" si="45"/>
        <v>0</v>
      </c>
      <c r="BH73" s="61">
        <f t="shared" si="46"/>
        <v>-1</v>
      </c>
      <c r="BI73" s="90" t="s">
        <v>362</v>
      </c>
      <c r="BJ73" s="181" t="s">
        <v>524</v>
      </c>
    </row>
    <row r="74" spans="1:62">
      <c r="A74" s="2">
        <v>84</v>
      </c>
      <c r="B74" s="13"/>
      <c r="C74" s="14"/>
      <c r="D74" s="14">
        <v>99</v>
      </c>
      <c r="E74" s="14">
        <v>22.470000000001164</v>
      </c>
      <c r="F74" s="12">
        <v>2549</v>
      </c>
      <c r="G74" s="13">
        <v>44</v>
      </c>
      <c r="H74" s="13" t="s">
        <v>128</v>
      </c>
      <c r="I74" s="13" t="s">
        <v>11</v>
      </c>
      <c r="J74" s="14">
        <v>2642</v>
      </c>
      <c r="K74" s="17" t="s">
        <v>127</v>
      </c>
      <c r="L74" s="99" t="s">
        <v>387</v>
      </c>
      <c r="M74" s="161">
        <v>24263874.028000001</v>
      </c>
      <c r="N74" s="161">
        <v>21277299.653999999</v>
      </c>
      <c r="O74" s="173">
        <v>24131262.245999999</v>
      </c>
      <c r="P74" s="161">
        <v>26777428.401999999</v>
      </c>
      <c r="Q74" s="161">
        <v>27382263.399</v>
      </c>
      <c r="R74" s="161">
        <v>26197652.924000002</v>
      </c>
      <c r="S74" s="161">
        <v>28241562.932</v>
      </c>
      <c r="T74" s="161">
        <v>25468480.005999997</v>
      </c>
      <c r="U74" s="161">
        <v>24444391.120999999</v>
      </c>
      <c r="V74" s="161">
        <v>19772120.497000001</v>
      </c>
      <c r="W74" s="161">
        <v>21640961.353</v>
      </c>
      <c r="X74" s="161">
        <v>15591839.739</v>
      </c>
      <c r="Y74" s="161">
        <v>7721290.159</v>
      </c>
      <c r="Z74" s="161">
        <v>11457181.427000001</v>
      </c>
      <c r="AA74" s="174">
        <v>54.75</v>
      </c>
      <c r="AB74" s="118">
        <f t="shared" si="31"/>
        <v>-0.52521416782086716</v>
      </c>
      <c r="AC74" s="113"/>
      <c r="AD74" s="161">
        <v>30866.357000000004</v>
      </c>
      <c r="AE74" s="161">
        <v>25149.75</v>
      </c>
      <c r="AF74" s="163">
        <v>26689.095000000001</v>
      </c>
      <c r="AG74" s="161">
        <v>22514.851999999999</v>
      </c>
      <c r="AH74" s="161">
        <v>19641.030999999999</v>
      </c>
      <c r="AI74" s="161">
        <v>11084.101999999999</v>
      </c>
      <c r="AJ74" s="161">
        <v>8602.0750000000007</v>
      </c>
      <c r="AK74" s="161">
        <v>7430.4539999999997</v>
      </c>
      <c r="AL74" s="161">
        <v>6852.4439999999995</v>
      </c>
      <c r="AM74" s="161">
        <v>6017.9679999999998</v>
      </c>
      <c r="AN74" s="161">
        <v>6041.3850000000002</v>
      </c>
      <c r="AO74" s="161">
        <v>4315.5739999999996</v>
      </c>
      <c r="AP74" s="161">
        <v>2715.5439999999999</v>
      </c>
      <c r="AQ74" s="161">
        <v>3217.9960000000001</v>
      </c>
      <c r="AR74" s="118">
        <f t="shared" si="32"/>
        <v>-0.87942655979904905</v>
      </c>
      <c r="AS74" s="53"/>
      <c r="AT74" s="79">
        <f t="shared" si="33"/>
        <v>2.5442233144122719</v>
      </c>
      <c r="AU74" s="80">
        <f t="shared" si="34"/>
        <v>2.3639982900999379</v>
      </c>
      <c r="AV74" s="152">
        <f t="shared" si="35"/>
        <v>2.211993283063673</v>
      </c>
      <c r="AW74" s="80">
        <f t="shared" si="36"/>
        <v>1.6816291439187172</v>
      </c>
      <c r="AX74" s="80">
        <f t="shared" si="37"/>
        <v>1.4345805322081073</v>
      </c>
      <c r="AY74" s="80">
        <f t="shared" si="38"/>
        <v>0.84619046081381677</v>
      </c>
      <c r="AZ74" s="80">
        <f t="shared" si="39"/>
        <v>0.60917839573624633</v>
      </c>
      <c r="BA74" s="80">
        <f t="shared" si="40"/>
        <v>0.58350195993239451</v>
      </c>
      <c r="BB74" s="80">
        <f t="shared" si="41"/>
        <v>0.56065573211296837</v>
      </c>
      <c r="BC74" s="80">
        <f t="shared" si="42"/>
        <v>0.6087326850868725</v>
      </c>
      <c r="BD74" s="80">
        <f t="shared" si="43"/>
        <v>0.55832870836512138</v>
      </c>
      <c r="BE74" s="80">
        <f t="shared" si="44"/>
        <v>0.5535682860060982</v>
      </c>
      <c r="BF74" s="80">
        <f t="shared" si="45"/>
        <v>0.70339125821731729</v>
      </c>
      <c r="BG74" s="80">
        <f t="shared" si="45"/>
        <v>0.56174304657801244</v>
      </c>
      <c r="BH74" s="61">
        <f t="shared" si="46"/>
        <v>-0.74604667614542552</v>
      </c>
      <c r="BI74" s="90"/>
      <c r="BJ74" s="181" t="s">
        <v>587</v>
      </c>
    </row>
    <row r="75" spans="1:62">
      <c r="A75" s="2">
        <v>85</v>
      </c>
      <c r="B75" s="13"/>
      <c r="C75" s="14"/>
      <c r="D75" s="21"/>
      <c r="E75" s="21"/>
      <c r="F75" s="12"/>
      <c r="G75" s="13"/>
      <c r="H75" s="13"/>
      <c r="I75" s="13"/>
      <c r="J75" s="14">
        <v>8102</v>
      </c>
      <c r="K75" s="17" t="s">
        <v>129</v>
      </c>
      <c r="L75" s="99" t="s">
        <v>388</v>
      </c>
      <c r="M75" s="161">
        <v>16714673.570999999</v>
      </c>
      <c r="N75" s="161">
        <v>15371403.739000002</v>
      </c>
      <c r="O75" s="173">
        <v>10011477.736000001</v>
      </c>
      <c r="P75" s="161">
        <v>9487099.8670000006</v>
      </c>
      <c r="Q75" s="161">
        <v>9168735.3740000017</v>
      </c>
      <c r="R75" s="161">
        <v>6898332.1289999997</v>
      </c>
      <c r="S75" s="161">
        <v>3934677.7609999999</v>
      </c>
      <c r="T75" s="161">
        <v>2774576.4970000004</v>
      </c>
      <c r="U75" s="161">
        <v>0</v>
      </c>
      <c r="V75" s="161">
        <v>0</v>
      </c>
      <c r="W75" s="161">
        <v>0</v>
      </c>
      <c r="X75" s="161">
        <v>0</v>
      </c>
      <c r="Y75" s="161">
        <v>0</v>
      </c>
      <c r="Z75" s="161">
        <v>0</v>
      </c>
      <c r="AA75" s="174">
        <v>99</v>
      </c>
      <c r="AB75" s="118">
        <f t="shared" si="31"/>
        <v>-1</v>
      </c>
      <c r="AC75" s="113"/>
      <c r="AD75" s="161">
        <v>21436.085999999999</v>
      </c>
      <c r="AE75" s="161">
        <v>18705.864000000001</v>
      </c>
      <c r="AF75" s="163">
        <v>12308.946</v>
      </c>
      <c r="AG75" s="161">
        <v>13002.039000000001</v>
      </c>
      <c r="AH75" s="161">
        <v>11892.811</v>
      </c>
      <c r="AI75" s="161">
        <v>7550.42</v>
      </c>
      <c r="AJ75" s="161">
        <v>3697.364</v>
      </c>
      <c r="AK75" s="161">
        <v>3181.9459999999999</v>
      </c>
      <c r="AL75" s="161">
        <v>0</v>
      </c>
      <c r="AM75" s="161">
        <v>0</v>
      </c>
      <c r="AN75" s="161">
        <v>0</v>
      </c>
      <c r="AO75" s="161">
        <v>0</v>
      </c>
      <c r="AP75" s="161">
        <v>0</v>
      </c>
      <c r="AQ75" s="161">
        <v>0</v>
      </c>
      <c r="AR75" s="118">
        <f t="shared" si="32"/>
        <v>-1</v>
      </c>
      <c r="AS75" s="53"/>
      <c r="AT75" s="79">
        <f t="shared" si="33"/>
        <v>2.5649422238423685</v>
      </c>
      <c r="AU75" s="80">
        <f t="shared" si="34"/>
        <v>2.4338524077069001</v>
      </c>
      <c r="AV75" s="152">
        <f t="shared" si="35"/>
        <v>2.4589668627516583</v>
      </c>
      <c r="AW75" s="80">
        <f t="shared" si="36"/>
        <v>2.7409933872892789</v>
      </c>
      <c r="AX75" s="80">
        <f t="shared" si="37"/>
        <v>2.5942096733917577</v>
      </c>
      <c r="AY75" s="80">
        <f t="shared" si="38"/>
        <v>2.1890566759633616</v>
      </c>
      <c r="AZ75" s="80">
        <f t="shared" si="39"/>
        <v>1.8793732166063395</v>
      </c>
      <c r="BA75" s="80">
        <f t="shared" si="40"/>
        <v>2.2936444559668594</v>
      </c>
      <c r="BB75" s="80">
        <f t="shared" si="41"/>
        <v>0</v>
      </c>
      <c r="BC75" s="80">
        <f t="shared" si="42"/>
        <v>0</v>
      </c>
      <c r="BD75" s="80">
        <f t="shared" si="43"/>
        <v>0</v>
      </c>
      <c r="BE75" s="80">
        <f t="shared" si="44"/>
        <v>0</v>
      </c>
      <c r="BF75" s="80">
        <f t="shared" si="45"/>
        <v>0</v>
      </c>
      <c r="BG75" s="80">
        <f t="shared" si="45"/>
        <v>0</v>
      </c>
      <c r="BH75" s="61">
        <f t="shared" si="46"/>
        <v>-1</v>
      </c>
      <c r="BI75" s="90" t="s">
        <v>349</v>
      </c>
      <c r="BJ75" s="52" t="s">
        <v>335</v>
      </c>
    </row>
    <row r="76" spans="1:62">
      <c r="A76" s="2">
        <v>86</v>
      </c>
      <c r="B76" s="13"/>
      <c r="C76" s="14"/>
      <c r="D76" s="21"/>
      <c r="E76" s="14">
        <v>26.590000000000146</v>
      </c>
      <c r="F76" s="12">
        <v>2554</v>
      </c>
      <c r="G76" s="13">
        <v>46</v>
      </c>
      <c r="H76" s="13" t="s">
        <v>131</v>
      </c>
      <c r="I76" s="13" t="s">
        <v>11</v>
      </c>
      <c r="J76" s="14">
        <v>1619</v>
      </c>
      <c r="K76" s="17" t="s">
        <v>130</v>
      </c>
      <c r="L76" s="99" t="s">
        <v>381</v>
      </c>
      <c r="M76" s="161">
        <v>21271249.375</v>
      </c>
      <c r="N76" s="161">
        <v>20295147.973999999</v>
      </c>
      <c r="O76" s="173">
        <v>22324575.611000001</v>
      </c>
      <c r="P76" s="161">
        <v>22647329.579</v>
      </c>
      <c r="Q76" s="161">
        <v>23761985.173</v>
      </c>
      <c r="R76" s="161">
        <v>21377721.156999998</v>
      </c>
      <c r="S76" s="161">
        <v>21611089.343000002</v>
      </c>
      <c r="T76" s="161">
        <v>22434695.509999998</v>
      </c>
      <c r="U76" s="161">
        <v>23745436.748999998</v>
      </c>
      <c r="V76" s="161">
        <v>18024514.872000001</v>
      </c>
      <c r="W76" s="161">
        <v>20196067.435000002</v>
      </c>
      <c r="X76" s="161">
        <v>15367320.890000001</v>
      </c>
      <c r="Y76" s="161">
        <v>3463468.912</v>
      </c>
      <c r="Z76" s="161">
        <v>0</v>
      </c>
      <c r="AA76" s="174">
        <v>44.8</v>
      </c>
      <c r="AB76" s="118">
        <f t="shared" si="31"/>
        <v>-1</v>
      </c>
      <c r="AC76" s="113"/>
      <c r="AD76" s="161">
        <v>31697.743999999999</v>
      </c>
      <c r="AE76" s="161">
        <v>30046.853999999999</v>
      </c>
      <c r="AF76" s="163">
        <v>32140.656000000003</v>
      </c>
      <c r="AG76" s="161">
        <v>29937.249</v>
      </c>
      <c r="AH76" s="161">
        <v>19010.378000000001</v>
      </c>
      <c r="AI76" s="161">
        <v>10395.876</v>
      </c>
      <c r="AJ76" s="161">
        <v>6036.2820000000002</v>
      </c>
      <c r="AK76" s="161">
        <v>6241.6080000000002</v>
      </c>
      <c r="AL76" s="161">
        <v>6617.0910000000003</v>
      </c>
      <c r="AM76" s="161">
        <v>5450.4139999999998</v>
      </c>
      <c r="AN76" s="161">
        <v>5037.8890000000001</v>
      </c>
      <c r="AO76" s="161">
        <v>4091.6849999999999</v>
      </c>
      <c r="AP76" s="161">
        <v>1067.0319999999999</v>
      </c>
      <c r="AQ76" s="161">
        <v>0</v>
      </c>
      <c r="AR76" s="118">
        <f t="shared" si="32"/>
        <v>-1</v>
      </c>
      <c r="AS76" s="53"/>
      <c r="AT76" s="79">
        <f t="shared" si="33"/>
        <v>2.9803368331767301</v>
      </c>
      <c r="AU76" s="80">
        <f t="shared" si="34"/>
        <v>2.96098890616544</v>
      </c>
      <c r="AV76" s="152">
        <f t="shared" si="35"/>
        <v>2.8793968190072396</v>
      </c>
      <c r="AW76" s="80">
        <f t="shared" si="36"/>
        <v>2.6437773950849959</v>
      </c>
      <c r="AX76" s="80">
        <f t="shared" si="37"/>
        <v>1.6000664811120997</v>
      </c>
      <c r="AY76" s="80">
        <f t="shared" si="38"/>
        <v>0.97258972774990449</v>
      </c>
      <c r="AZ76" s="80">
        <f t="shared" si="39"/>
        <v>0.55862820278934233</v>
      </c>
      <c r="BA76" s="80">
        <f t="shared" si="40"/>
        <v>0.55642457881524421</v>
      </c>
      <c r="BB76" s="80">
        <f t="shared" si="41"/>
        <v>0.55733580055365106</v>
      </c>
      <c r="BC76" s="80">
        <f t="shared" si="42"/>
        <v>0.60477788597427273</v>
      </c>
      <c r="BD76" s="80">
        <f t="shared" si="43"/>
        <v>0.49889801727135097</v>
      </c>
      <c r="BE76" s="80">
        <f t="shared" si="44"/>
        <v>0.53251767556472229</v>
      </c>
      <c r="BF76" s="80">
        <f t="shared" si="45"/>
        <v>0.61616375207123553</v>
      </c>
      <c r="BG76" s="80">
        <f t="shared" si="45"/>
        <v>0</v>
      </c>
      <c r="BH76" s="61">
        <f t="shared" si="46"/>
        <v>-1</v>
      </c>
      <c r="BI76" s="90" t="s">
        <v>347</v>
      </c>
      <c r="BJ76" s="181" t="s">
        <v>588</v>
      </c>
    </row>
    <row r="77" spans="1:62">
      <c r="A77" s="2">
        <v>87</v>
      </c>
      <c r="B77" s="13"/>
      <c r="C77" s="14"/>
      <c r="D77" s="21"/>
      <c r="E77" s="21"/>
      <c r="F77" s="12">
        <v>2594</v>
      </c>
      <c r="G77" s="13">
        <v>50</v>
      </c>
      <c r="H77" s="13" t="s">
        <v>133</v>
      </c>
      <c r="I77" s="13" t="s">
        <v>42</v>
      </c>
      <c r="J77" s="14">
        <v>3406</v>
      </c>
      <c r="K77" s="17" t="s">
        <v>132</v>
      </c>
      <c r="L77" s="99">
        <v>5</v>
      </c>
      <c r="M77" s="161">
        <v>3184937.821</v>
      </c>
      <c r="N77" s="161">
        <v>3863026.8309999998</v>
      </c>
      <c r="O77" s="173">
        <v>3274416.8</v>
      </c>
      <c r="P77" s="161">
        <v>2121648.4789999998</v>
      </c>
      <c r="Q77" s="161">
        <v>3472696.5759999999</v>
      </c>
      <c r="R77" s="161">
        <v>6730638.5530000003</v>
      </c>
      <c r="S77" s="161">
        <v>792932.81700000004</v>
      </c>
      <c r="T77" s="161">
        <v>1888901.662</v>
      </c>
      <c r="U77" s="161">
        <v>603776.55099999998</v>
      </c>
      <c r="V77" s="161">
        <v>365434.33</v>
      </c>
      <c r="W77" s="161">
        <v>440072.04200000002</v>
      </c>
      <c r="X77" s="161">
        <v>514146.94400000002</v>
      </c>
      <c r="Y77" s="161">
        <v>329846.788</v>
      </c>
      <c r="Z77" s="161">
        <v>580235.50899999996</v>
      </c>
      <c r="AA77" s="174">
        <v>76</v>
      </c>
      <c r="AB77" s="118">
        <f t="shared" si="31"/>
        <v>-0.82279729660561229</v>
      </c>
      <c r="AC77" s="113"/>
      <c r="AD77" s="161">
        <v>1528.3620000000001</v>
      </c>
      <c r="AE77" s="161">
        <v>2103.9490000000001</v>
      </c>
      <c r="AF77" s="163">
        <v>1746.058</v>
      </c>
      <c r="AG77" s="161">
        <v>1087.5260000000001</v>
      </c>
      <c r="AH77" s="161">
        <v>1834.2080000000001</v>
      </c>
      <c r="AI77" s="161">
        <v>3822.4369999999999</v>
      </c>
      <c r="AJ77" s="161">
        <v>402.48099999999999</v>
      </c>
      <c r="AK77" s="161">
        <v>1125.451</v>
      </c>
      <c r="AL77" s="161">
        <v>341.76400000000001</v>
      </c>
      <c r="AM77" s="161">
        <v>192.61799999999999</v>
      </c>
      <c r="AN77" s="161">
        <v>226.11799999999999</v>
      </c>
      <c r="AO77" s="161">
        <v>257.91399999999999</v>
      </c>
      <c r="AP77" s="161">
        <v>108.419</v>
      </c>
      <c r="AQ77" s="161">
        <v>176.75299999999999</v>
      </c>
      <c r="AR77" s="118">
        <f t="shared" si="32"/>
        <v>-0.89877025849084058</v>
      </c>
      <c r="AS77" s="53"/>
      <c r="AT77" s="79">
        <f t="shared" si="33"/>
        <v>0.95974369730089626</v>
      </c>
      <c r="AU77" s="80">
        <f t="shared" si="34"/>
        <v>1.0892748572783599</v>
      </c>
      <c r="AV77" s="152">
        <f t="shared" si="35"/>
        <v>1.0664848775513247</v>
      </c>
      <c r="AW77" s="80">
        <f t="shared" si="36"/>
        <v>1.0251707676971875</v>
      </c>
      <c r="AX77" s="80">
        <f t="shared" si="37"/>
        <v>1.056359494622314</v>
      </c>
      <c r="AY77" s="80">
        <f t="shared" si="38"/>
        <v>1.135831903585508</v>
      </c>
      <c r="AZ77" s="80">
        <f t="shared" si="39"/>
        <v>1.0151704945767177</v>
      </c>
      <c r="BA77" s="80">
        <f t="shared" si="40"/>
        <v>1.1916459418097542</v>
      </c>
      <c r="BB77" s="80">
        <f t="shared" si="41"/>
        <v>1.132087688513097</v>
      </c>
      <c r="BC77" s="80">
        <f t="shared" si="42"/>
        <v>1.0541866715149613</v>
      </c>
      <c r="BD77" s="80">
        <f t="shared" si="43"/>
        <v>1.0276408334069993</v>
      </c>
      <c r="BE77" s="80">
        <f t="shared" si="44"/>
        <v>1.0032696022404053</v>
      </c>
      <c r="BF77" s="80">
        <f t="shared" si="45"/>
        <v>0.65739006074541495</v>
      </c>
      <c r="BG77" s="80">
        <f t="shared" si="45"/>
        <v>0.60924571922398496</v>
      </c>
      <c r="BH77" s="61">
        <f t="shared" si="46"/>
        <v>-0.4287347790408168</v>
      </c>
      <c r="BI77" s="90"/>
      <c r="BJ77" s="181"/>
    </row>
    <row r="78" spans="1:62">
      <c r="A78" s="2">
        <v>88</v>
      </c>
      <c r="B78" s="13"/>
      <c r="C78" s="14"/>
      <c r="D78" s="21"/>
      <c r="E78" s="21"/>
      <c r="F78" s="12">
        <v>2642</v>
      </c>
      <c r="G78" s="13">
        <v>51</v>
      </c>
      <c r="H78" s="13" t="s">
        <v>135</v>
      </c>
      <c r="I78" s="13" t="s">
        <v>11</v>
      </c>
      <c r="J78" s="14">
        <v>6264</v>
      </c>
      <c r="K78" s="17" t="s">
        <v>134</v>
      </c>
      <c r="L78" s="99" t="s">
        <v>381</v>
      </c>
      <c r="M78" s="161">
        <v>8608590.5</v>
      </c>
      <c r="N78" s="161">
        <v>9987733.8000000007</v>
      </c>
      <c r="O78" s="173">
        <v>9039637.5500000007</v>
      </c>
      <c r="P78" s="161">
        <v>9243945.5</v>
      </c>
      <c r="Q78" s="161">
        <v>9392735.1999999993</v>
      </c>
      <c r="R78" s="161">
        <v>7324544.4000000004</v>
      </c>
      <c r="S78" s="161">
        <v>6325287.6500000004</v>
      </c>
      <c r="T78" s="161">
        <v>7717635.9000000004</v>
      </c>
      <c r="U78" s="161">
        <v>2165591.2000000002</v>
      </c>
      <c r="V78" s="161">
        <v>0</v>
      </c>
      <c r="W78" s="161">
        <v>0</v>
      </c>
      <c r="X78" s="161">
        <v>0</v>
      </c>
      <c r="Y78" s="161">
        <v>0</v>
      </c>
      <c r="Z78" s="161">
        <v>0</v>
      </c>
      <c r="AA78" s="174">
        <v>91</v>
      </c>
      <c r="AB78" s="118">
        <f t="shared" si="31"/>
        <v>-1</v>
      </c>
      <c r="AC78" s="113"/>
      <c r="AD78" s="161">
        <v>14390.083000000001</v>
      </c>
      <c r="AE78" s="161">
        <v>15960.207999999999</v>
      </c>
      <c r="AF78" s="163">
        <v>14725.59</v>
      </c>
      <c r="AG78" s="161">
        <v>15189.576000000001</v>
      </c>
      <c r="AH78" s="161">
        <v>15175.487999999999</v>
      </c>
      <c r="AI78" s="161">
        <v>9609.5580000000009</v>
      </c>
      <c r="AJ78" s="161">
        <v>9065.3649999999998</v>
      </c>
      <c r="AK78" s="161">
        <v>11240.879000000001</v>
      </c>
      <c r="AL78" s="161">
        <v>3497.5479999999998</v>
      </c>
      <c r="AM78" s="161">
        <v>0</v>
      </c>
      <c r="AN78" s="161">
        <v>0</v>
      </c>
      <c r="AO78" s="161">
        <v>0</v>
      </c>
      <c r="AP78" s="161">
        <v>0</v>
      </c>
      <c r="AQ78" s="161">
        <v>0</v>
      </c>
      <c r="AR78" s="118">
        <f t="shared" si="32"/>
        <v>-1</v>
      </c>
      <c r="AS78" s="53"/>
      <c r="AT78" s="79">
        <f t="shared" si="33"/>
        <v>3.3431914318609999</v>
      </c>
      <c r="AU78" s="80">
        <f t="shared" si="34"/>
        <v>3.1959618307007736</v>
      </c>
      <c r="AV78" s="152">
        <f t="shared" si="35"/>
        <v>3.2580045203250432</v>
      </c>
      <c r="AW78" s="80">
        <f t="shared" si="36"/>
        <v>3.2863837200251775</v>
      </c>
      <c r="AX78" s="80">
        <f t="shared" si="37"/>
        <v>3.2313245666714847</v>
      </c>
      <c r="AY78" s="80">
        <f t="shared" si="38"/>
        <v>2.6239333056674488</v>
      </c>
      <c r="AZ78" s="80">
        <f t="shared" si="39"/>
        <v>2.8663882187239342</v>
      </c>
      <c r="BA78" s="80">
        <f t="shared" si="40"/>
        <v>2.9130368795967687</v>
      </c>
      <c r="BB78" s="80">
        <f t="shared" si="41"/>
        <v>3.2301091729593283</v>
      </c>
      <c r="BC78" s="80">
        <f t="shared" si="42"/>
        <v>0</v>
      </c>
      <c r="BD78" s="80">
        <f t="shared" si="43"/>
        <v>0</v>
      </c>
      <c r="BE78" s="80">
        <f t="shared" si="44"/>
        <v>0</v>
      </c>
      <c r="BF78" s="80">
        <f t="shared" si="45"/>
        <v>0</v>
      </c>
      <c r="BG78" s="80">
        <f t="shared" si="45"/>
        <v>0</v>
      </c>
      <c r="BH78" s="61">
        <f t="shared" si="46"/>
        <v>-1</v>
      </c>
      <c r="BI78" s="90" t="s">
        <v>349</v>
      </c>
      <c r="BJ78" s="52" t="s">
        <v>315</v>
      </c>
    </row>
    <row r="79" spans="1:62">
      <c r="A79" s="2">
        <v>89</v>
      </c>
      <c r="B79" s="13"/>
      <c r="C79" s="14"/>
      <c r="D79" s="21"/>
      <c r="E79" s="15"/>
      <c r="F79" s="12">
        <v>8006</v>
      </c>
      <c r="G79" s="13">
        <v>52</v>
      </c>
      <c r="H79" s="13" t="s">
        <v>294</v>
      </c>
      <c r="I79" s="13" t="s">
        <v>42</v>
      </c>
      <c r="J79" s="14">
        <v>6113</v>
      </c>
      <c r="K79" s="17" t="s">
        <v>295</v>
      </c>
      <c r="L79" s="99">
        <v>2</v>
      </c>
      <c r="M79" s="161">
        <v>20581290.125</v>
      </c>
      <c r="N79" s="161">
        <v>20536889.324999999</v>
      </c>
      <c r="O79" s="173">
        <v>7460914.4500000002</v>
      </c>
      <c r="P79" s="161">
        <v>21489508.5</v>
      </c>
      <c r="Q79" s="161">
        <v>21708582.100000001</v>
      </c>
      <c r="R79" s="161">
        <v>18453787.975000001</v>
      </c>
      <c r="S79" s="161">
        <v>2413631.3250000002</v>
      </c>
      <c r="T79" s="161">
        <v>7237117.5279999999</v>
      </c>
      <c r="U79" s="161">
        <v>3264311.1349999998</v>
      </c>
      <c r="V79" s="161">
        <v>2343983.0019999999</v>
      </c>
      <c r="W79" s="161">
        <v>2582815.9539999999</v>
      </c>
      <c r="X79" s="161">
        <v>2254993.0070000002</v>
      </c>
      <c r="Y79" s="161">
        <v>2253055.6129999999</v>
      </c>
      <c r="Z79" s="161">
        <v>1792286.91</v>
      </c>
      <c r="AA79" s="174">
        <v>88</v>
      </c>
      <c r="AB79" s="118">
        <f t="shared" si="31"/>
        <v>-0.75977650970116672</v>
      </c>
      <c r="AC79" s="113"/>
      <c r="AD79" s="161">
        <v>9255.8160000000007</v>
      </c>
      <c r="AE79" s="161">
        <v>9558.4529999999995</v>
      </c>
      <c r="AF79" s="163">
        <v>2995.9369999999999</v>
      </c>
      <c r="AG79" s="161">
        <v>9813.8089999999993</v>
      </c>
      <c r="AH79" s="161">
        <v>11499.692999999999</v>
      </c>
      <c r="AI79" s="161">
        <v>9302.1959999999999</v>
      </c>
      <c r="AJ79" s="161">
        <v>1093.829</v>
      </c>
      <c r="AK79" s="161">
        <v>2993.462</v>
      </c>
      <c r="AL79" s="161">
        <v>1165.777</v>
      </c>
      <c r="AM79" s="161">
        <v>811.59299999999996</v>
      </c>
      <c r="AN79" s="161">
        <v>105.89</v>
      </c>
      <c r="AO79" s="161">
        <v>138.86000000000001</v>
      </c>
      <c r="AP79" s="161">
        <v>29.071999999999999</v>
      </c>
      <c r="AQ79" s="161">
        <v>98.438999999999993</v>
      </c>
      <c r="AR79" s="118">
        <f t="shared" si="32"/>
        <v>-0.96714249999248991</v>
      </c>
      <c r="AS79" s="53"/>
      <c r="AT79" s="79">
        <f t="shared" si="33"/>
        <v>0.89943982556827207</v>
      </c>
      <c r="AU79" s="80">
        <f t="shared" si="34"/>
        <v>0.93085694223070958</v>
      </c>
      <c r="AV79" s="152">
        <f t="shared" si="35"/>
        <v>0.80310182353049231</v>
      </c>
      <c r="AW79" s="80">
        <f t="shared" si="36"/>
        <v>0.91335816265876901</v>
      </c>
      <c r="AX79" s="80">
        <f t="shared" si="37"/>
        <v>1.0594605347347859</v>
      </c>
      <c r="AY79" s="80">
        <f t="shared" si="38"/>
        <v>1.0081611442162459</v>
      </c>
      <c r="AZ79" s="80">
        <f t="shared" si="39"/>
        <v>0.90637620474203939</v>
      </c>
      <c r="BA79" s="80">
        <f t="shared" si="40"/>
        <v>0.82725255971551215</v>
      </c>
      <c r="BB79" s="80">
        <f t="shared" si="41"/>
        <v>0.71425605696743732</v>
      </c>
      <c r="BC79" s="80">
        <f t="shared" si="42"/>
        <v>0.69249051661851602</v>
      </c>
      <c r="BD79" s="80">
        <f t="shared" si="43"/>
        <v>8.1995776614286781E-2</v>
      </c>
      <c r="BE79" s="80">
        <f t="shared" si="44"/>
        <v>0.1231578098636649</v>
      </c>
      <c r="BF79" s="80">
        <f t="shared" si="45"/>
        <v>2.5806730941088405E-2</v>
      </c>
      <c r="BG79" s="80">
        <f t="shared" si="45"/>
        <v>0.10984736813147847</v>
      </c>
      <c r="BH79" s="61">
        <f t="shared" si="46"/>
        <v>-0.86322111977210858</v>
      </c>
      <c r="BI79" s="90"/>
    </row>
    <row r="80" spans="1:62" ht="13.5" thickBot="1">
      <c r="A80" s="2">
        <v>90</v>
      </c>
      <c r="B80" s="23"/>
      <c r="C80" s="24"/>
      <c r="D80" s="26"/>
      <c r="E80" s="26"/>
      <c r="F80" s="22"/>
      <c r="G80" s="23"/>
      <c r="H80" s="23"/>
      <c r="I80" s="23"/>
      <c r="J80" s="24">
        <v>6705</v>
      </c>
      <c r="K80" s="27" t="s">
        <v>293</v>
      </c>
      <c r="L80" s="100">
        <v>1</v>
      </c>
      <c r="M80" s="164">
        <v>17430740.425000001</v>
      </c>
      <c r="N80" s="164">
        <v>13031244.199999999</v>
      </c>
      <c r="O80" s="175">
        <v>9029915.8499999996</v>
      </c>
      <c r="P80" s="164">
        <v>19794347.350000001</v>
      </c>
      <c r="Q80" s="164">
        <v>22588494.899999999</v>
      </c>
      <c r="R80" s="164">
        <v>17520768.524999999</v>
      </c>
      <c r="S80" s="164">
        <v>2407117.6749999998</v>
      </c>
      <c r="T80" s="164">
        <v>4055159.8590000002</v>
      </c>
      <c r="U80" s="164">
        <v>1516634.2209999999</v>
      </c>
      <c r="V80" s="164">
        <v>2233028.2239999999</v>
      </c>
      <c r="W80" s="164">
        <v>2865301.6370000001</v>
      </c>
      <c r="X80" s="164">
        <v>1149592.1329999999</v>
      </c>
      <c r="Y80" s="164">
        <v>2709301.9369999999</v>
      </c>
      <c r="Z80" s="164">
        <v>1774187.389</v>
      </c>
      <c r="AA80" s="176">
        <v>93</v>
      </c>
      <c r="AB80" s="119">
        <f t="shared" si="31"/>
        <v>-0.80352116027747922</v>
      </c>
      <c r="AC80" s="114"/>
      <c r="AD80" s="164">
        <v>7408.2910000000002</v>
      </c>
      <c r="AE80" s="164">
        <v>6032.3559999999998</v>
      </c>
      <c r="AF80" s="165">
        <v>3825.09</v>
      </c>
      <c r="AG80" s="164">
        <v>9066.027</v>
      </c>
      <c r="AH80" s="164">
        <v>11661.07</v>
      </c>
      <c r="AI80" s="164">
        <v>8748.2970000000005</v>
      </c>
      <c r="AJ80" s="164">
        <v>1093.98</v>
      </c>
      <c r="AK80" s="164">
        <v>1661.1780000000001</v>
      </c>
      <c r="AL80" s="164">
        <v>594.11900000000003</v>
      </c>
      <c r="AM80" s="164">
        <v>756.3</v>
      </c>
      <c r="AN80" s="164">
        <v>102.181</v>
      </c>
      <c r="AO80" s="164">
        <v>142.221</v>
      </c>
      <c r="AP80" s="164">
        <v>34.978000000000002</v>
      </c>
      <c r="AQ80" s="164">
        <v>17.681999999999999</v>
      </c>
      <c r="AR80" s="119">
        <f t="shared" si="32"/>
        <v>-0.9953773636698745</v>
      </c>
      <c r="AS80" s="54"/>
      <c r="AT80" s="83">
        <f t="shared" si="33"/>
        <v>0.85002596784410545</v>
      </c>
      <c r="AU80" s="84">
        <f t="shared" si="34"/>
        <v>0.92582963029731269</v>
      </c>
      <c r="AV80" s="154">
        <f t="shared" si="35"/>
        <v>0.84720390832878034</v>
      </c>
      <c r="AW80" s="84">
        <f t="shared" si="36"/>
        <v>0.91602181569275121</v>
      </c>
      <c r="AX80" s="84">
        <f t="shared" si="37"/>
        <v>1.0324787066711558</v>
      </c>
      <c r="AY80" s="84">
        <f t="shared" si="38"/>
        <v>0.99862023603784822</v>
      </c>
      <c r="AZ80" s="84">
        <f t="shared" si="39"/>
        <v>0.908954316078461</v>
      </c>
      <c r="BA80" s="84">
        <f t="shared" si="40"/>
        <v>0.81929100590852932</v>
      </c>
      <c r="BB80" s="84">
        <f t="shared" si="41"/>
        <v>0.78347038695759463</v>
      </c>
      <c r="BC80" s="84">
        <f t="shared" si="42"/>
        <v>0.67737612258679636</v>
      </c>
      <c r="BD80" s="84">
        <f t="shared" si="43"/>
        <v>7.1323031879453047E-2</v>
      </c>
      <c r="BE80" s="84">
        <f t="shared" si="44"/>
        <v>0.24742862432236218</v>
      </c>
      <c r="BF80" s="84">
        <f t="shared" si="45"/>
        <v>2.5820673231224285E-2</v>
      </c>
      <c r="BG80" s="84">
        <f t="shared" si="45"/>
        <v>1.9932505562409903E-2</v>
      </c>
      <c r="BH80" s="63">
        <f t="shared" si="46"/>
        <v>-0.976472599610961</v>
      </c>
      <c r="BI80" s="90"/>
    </row>
    <row r="81" spans="1:62">
      <c r="A81" s="2">
        <v>91</v>
      </c>
      <c r="B81" s="4" t="s">
        <v>138</v>
      </c>
      <c r="C81" s="5">
        <v>37</v>
      </c>
      <c r="D81" s="48"/>
      <c r="E81" s="48"/>
      <c r="F81" s="3">
        <v>2709</v>
      </c>
      <c r="G81" s="4">
        <v>56</v>
      </c>
      <c r="H81" s="4" t="s">
        <v>137</v>
      </c>
      <c r="I81" s="4" t="s">
        <v>11</v>
      </c>
      <c r="J81" s="5">
        <v>8042</v>
      </c>
      <c r="K81" s="8" t="s">
        <v>136</v>
      </c>
      <c r="L81" s="101">
        <v>3</v>
      </c>
      <c r="M81" s="166">
        <v>13380027</v>
      </c>
      <c r="N81" s="166">
        <v>14286303.85</v>
      </c>
      <c r="O81" s="177">
        <v>13902569.574999999</v>
      </c>
      <c r="P81" s="166">
        <v>12437961.85</v>
      </c>
      <c r="Q81" s="166">
        <v>13735915.225</v>
      </c>
      <c r="R81" s="166">
        <v>14382665.699999999</v>
      </c>
      <c r="S81" s="166">
        <v>13970081.975</v>
      </c>
      <c r="T81" s="166">
        <v>13712263.225</v>
      </c>
      <c r="U81" s="166">
        <v>8123317.1749999998</v>
      </c>
      <c r="V81" s="166">
        <v>11907757.975</v>
      </c>
      <c r="W81" s="166">
        <v>14825114.175000001</v>
      </c>
      <c r="X81" s="166">
        <v>9891672.0749999993</v>
      </c>
      <c r="Y81" s="166">
        <v>7138673.0750000002</v>
      </c>
      <c r="Z81" s="166">
        <v>0</v>
      </c>
      <c r="AA81" s="178">
        <v>97</v>
      </c>
      <c r="AB81" s="120">
        <f t="shared" si="31"/>
        <v>-1</v>
      </c>
      <c r="AC81" s="115"/>
      <c r="AD81" s="166">
        <v>10094.141</v>
      </c>
      <c r="AE81" s="166">
        <v>10120.462</v>
      </c>
      <c r="AF81" s="167">
        <v>9459.0779999999995</v>
      </c>
      <c r="AG81" s="166">
        <v>8370.56</v>
      </c>
      <c r="AH81" s="166">
        <v>8713.4809999999998</v>
      </c>
      <c r="AI81" s="166">
        <v>9371.848</v>
      </c>
      <c r="AJ81" s="166">
        <v>8833.3169999999991</v>
      </c>
      <c r="AK81" s="166">
        <v>9321.2569999999996</v>
      </c>
      <c r="AL81" s="166">
        <v>5659.55</v>
      </c>
      <c r="AM81" s="166">
        <v>8362.6149999999998</v>
      </c>
      <c r="AN81" s="166">
        <v>9744.0910000000003</v>
      </c>
      <c r="AO81" s="166">
        <v>7046.5950000000003</v>
      </c>
      <c r="AP81" s="166">
        <v>5124.3860000000004</v>
      </c>
      <c r="AQ81" s="166">
        <v>0</v>
      </c>
      <c r="AR81" s="120">
        <f t="shared" si="32"/>
        <v>-1</v>
      </c>
      <c r="AS81" s="53"/>
      <c r="AT81" s="79">
        <f t="shared" si="33"/>
        <v>1.5088371645288907</v>
      </c>
      <c r="AU81" s="80">
        <f t="shared" si="34"/>
        <v>1.4168062091161528</v>
      </c>
      <c r="AV81" s="152">
        <f t="shared" si="35"/>
        <v>1.3607668638479014</v>
      </c>
      <c r="AW81" s="80">
        <f t="shared" si="36"/>
        <v>1.3459697176993672</v>
      </c>
      <c r="AX81" s="80">
        <f t="shared" si="37"/>
        <v>1.2687150229554507</v>
      </c>
      <c r="AY81" s="80">
        <f t="shared" si="38"/>
        <v>1.3032143269519225</v>
      </c>
      <c r="AZ81" s="80">
        <f t="shared" si="39"/>
        <v>1.2646048914827503</v>
      </c>
      <c r="BA81" s="80">
        <f t="shared" si="40"/>
        <v>1.3595504763948258</v>
      </c>
      <c r="BB81" s="80">
        <f t="shared" si="41"/>
        <v>1.3934085985015106</v>
      </c>
      <c r="BC81" s="80">
        <f t="shared" si="42"/>
        <v>1.404565833057251</v>
      </c>
      <c r="BD81" s="80">
        <f t="shared" si="43"/>
        <v>1.31453840894281</v>
      </c>
      <c r="BE81" s="80">
        <f t="shared" si="44"/>
        <v>1.4247530541998887</v>
      </c>
      <c r="BF81" s="80">
        <f t="shared" si="45"/>
        <v>1.435669051142253</v>
      </c>
      <c r="BG81" s="80">
        <f t="shared" si="45"/>
        <v>0</v>
      </c>
      <c r="BH81" s="61">
        <f t="shared" si="46"/>
        <v>-1</v>
      </c>
      <c r="BI81" s="96"/>
      <c r="BJ81" s="52" t="s">
        <v>589</v>
      </c>
    </row>
    <row r="82" spans="1:62">
      <c r="A82" s="2">
        <v>92</v>
      </c>
      <c r="B82" s="13"/>
      <c r="C82" s="14"/>
      <c r="D82" s="16">
        <v>66</v>
      </c>
      <c r="E82" s="14">
        <v>27.140000000003056</v>
      </c>
      <c r="F82" s="12">
        <v>2712</v>
      </c>
      <c r="G82" s="13">
        <v>59</v>
      </c>
      <c r="H82" s="13" t="s">
        <v>140</v>
      </c>
      <c r="I82" s="13" t="s">
        <v>11</v>
      </c>
      <c r="J82" s="14">
        <v>1619</v>
      </c>
      <c r="K82" s="17" t="s">
        <v>142</v>
      </c>
      <c r="L82" s="99" t="s">
        <v>389</v>
      </c>
      <c r="M82" s="161">
        <v>46066956.549999997</v>
      </c>
      <c r="N82" s="161">
        <v>42152909.625</v>
      </c>
      <c r="O82" s="173">
        <v>42454785.950000003</v>
      </c>
      <c r="P82" s="161">
        <v>45242420.126000002</v>
      </c>
      <c r="Q82" s="161">
        <v>45330805.549999997</v>
      </c>
      <c r="R82" s="161">
        <v>42213616.400000006</v>
      </c>
      <c r="S82" s="161">
        <v>35494009.099999994</v>
      </c>
      <c r="T82" s="161">
        <v>40693436.700000003</v>
      </c>
      <c r="U82" s="161">
        <v>41002052.849999994</v>
      </c>
      <c r="V82" s="161">
        <v>39920007.375</v>
      </c>
      <c r="W82" s="161">
        <v>49795906.25</v>
      </c>
      <c r="X82" s="161">
        <v>37469206.650000006</v>
      </c>
      <c r="Y82" s="161">
        <v>38182033.819000006</v>
      </c>
      <c r="Z82" s="161">
        <v>25522003.346999999</v>
      </c>
      <c r="AA82" s="174">
        <v>45.5</v>
      </c>
      <c r="AB82" s="118">
        <f t="shared" si="31"/>
        <v>-0.39884272701179413</v>
      </c>
      <c r="AC82" s="113"/>
      <c r="AD82" s="161">
        <v>30714.17</v>
      </c>
      <c r="AE82" s="161">
        <v>29211.093999999997</v>
      </c>
      <c r="AF82" s="163">
        <v>30610.491999999998</v>
      </c>
      <c r="AG82" s="161">
        <v>33044.502</v>
      </c>
      <c r="AH82" s="161">
        <v>34416.158000000003</v>
      </c>
      <c r="AI82" s="161">
        <v>33909.800999999999</v>
      </c>
      <c r="AJ82" s="161">
        <v>24827.542999999998</v>
      </c>
      <c r="AK82" s="161">
        <v>26856.447</v>
      </c>
      <c r="AL82" s="161">
        <v>8765.884</v>
      </c>
      <c r="AM82" s="161">
        <v>2451.527</v>
      </c>
      <c r="AN82" s="161">
        <v>4201.4340000000002</v>
      </c>
      <c r="AO82" s="161">
        <v>2719.8209999999999</v>
      </c>
      <c r="AP82" s="161">
        <v>3347.413</v>
      </c>
      <c r="AQ82" s="161">
        <v>2968.3310000000001</v>
      </c>
      <c r="AR82" s="118">
        <f t="shared" si="32"/>
        <v>-0.90302896797607835</v>
      </c>
      <c r="AS82" s="53"/>
      <c r="AT82" s="79">
        <f t="shared" si="33"/>
        <v>1.33345774499618</v>
      </c>
      <c r="AU82" s="80">
        <f t="shared" si="34"/>
        <v>1.3859586092569758</v>
      </c>
      <c r="AV82" s="152">
        <f t="shared" si="35"/>
        <v>1.4420278569323466</v>
      </c>
      <c r="AW82" s="80">
        <f t="shared" si="36"/>
        <v>1.4607751710881585</v>
      </c>
      <c r="AX82" s="80">
        <f t="shared" si="37"/>
        <v>1.5184445801228432</v>
      </c>
      <c r="AY82" s="80">
        <f t="shared" si="38"/>
        <v>1.6065811883390306</v>
      </c>
      <c r="AZ82" s="80">
        <f t="shared" si="39"/>
        <v>1.3989709040785703</v>
      </c>
      <c r="BA82" s="80">
        <f t="shared" si="40"/>
        <v>1.3199399794119624</v>
      </c>
      <c r="BB82" s="80">
        <f t="shared" si="41"/>
        <v>0.42758268870432919</v>
      </c>
      <c r="BC82" s="80">
        <f t="shared" si="42"/>
        <v>0.12282197129729364</v>
      </c>
      <c r="BD82" s="80">
        <f t="shared" si="43"/>
        <v>0.16874616073484958</v>
      </c>
      <c r="BE82" s="80">
        <f t="shared" si="44"/>
        <v>0.14517633241642172</v>
      </c>
      <c r="BF82" s="80">
        <f t="shared" si="45"/>
        <v>0.17533969069684666</v>
      </c>
      <c r="BG82" s="80">
        <f t="shared" si="45"/>
        <v>0.23260956121995921</v>
      </c>
      <c r="BH82" s="61">
        <f t="shared" si="46"/>
        <v>-0.83869274084982381</v>
      </c>
      <c r="BI82" s="90" t="s">
        <v>350</v>
      </c>
      <c r="BJ82" s="181" t="s">
        <v>526</v>
      </c>
    </row>
    <row r="83" spans="1:62">
      <c r="A83" s="2">
        <v>93</v>
      </c>
      <c r="B83" s="13"/>
      <c r="C83" s="14"/>
      <c r="D83" s="14">
        <v>47</v>
      </c>
      <c r="E83" s="14">
        <v>26.090000000000146</v>
      </c>
      <c r="F83" s="12"/>
      <c r="G83" s="13"/>
      <c r="H83" s="13"/>
      <c r="I83" s="13"/>
      <c r="J83" s="14">
        <v>2828</v>
      </c>
      <c r="K83" s="17" t="s">
        <v>141</v>
      </c>
      <c r="L83" s="99">
        <v>2</v>
      </c>
      <c r="M83" s="161">
        <v>44411517.924999997</v>
      </c>
      <c r="N83" s="161">
        <v>39248603.475000001</v>
      </c>
      <c r="O83" s="173">
        <v>41211435.950000003</v>
      </c>
      <c r="P83" s="161">
        <v>40744833.575000003</v>
      </c>
      <c r="Q83" s="161">
        <v>38959752.674999997</v>
      </c>
      <c r="R83" s="161">
        <v>37090983.424999997</v>
      </c>
      <c r="S83" s="161">
        <v>47033162.674999997</v>
      </c>
      <c r="T83" s="161">
        <v>43213181.149999999</v>
      </c>
      <c r="U83" s="161">
        <v>43344702.274999999</v>
      </c>
      <c r="V83" s="161">
        <v>43432597.100000001</v>
      </c>
      <c r="W83" s="161">
        <v>38583729.100000001</v>
      </c>
      <c r="X83" s="161">
        <v>24020328</v>
      </c>
      <c r="Y83" s="161">
        <v>38408921.512999997</v>
      </c>
      <c r="Z83" s="161">
        <v>34406843.789999999</v>
      </c>
      <c r="AA83" s="174">
        <v>58.8</v>
      </c>
      <c r="AB83" s="118">
        <f t="shared" si="31"/>
        <v>-0.16511417287802618</v>
      </c>
      <c r="AC83" s="113"/>
      <c r="AD83" s="161">
        <v>30285.772000000001</v>
      </c>
      <c r="AE83" s="161">
        <v>27470.276999999998</v>
      </c>
      <c r="AF83" s="163">
        <v>29717.935000000001</v>
      </c>
      <c r="AG83" s="161">
        <v>29904.138999999999</v>
      </c>
      <c r="AH83" s="161">
        <v>29000.227999999999</v>
      </c>
      <c r="AI83" s="161">
        <v>28210.508000000002</v>
      </c>
      <c r="AJ83" s="161">
        <v>31760.223000000002</v>
      </c>
      <c r="AK83" s="161">
        <v>7764.1229999999996</v>
      </c>
      <c r="AL83" s="161">
        <v>862.75099999999998</v>
      </c>
      <c r="AM83" s="161">
        <v>3160.652</v>
      </c>
      <c r="AN83" s="161">
        <v>3071.3270000000002</v>
      </c>
      <c r="AO83" s="161">
        <v>1863.665</v>
      </c>
      <c r="AP83" s="161">
        <v>4025.7809999999999</v>
      </c>
      <c r="AQ83" s="161">
        <v>4457.3620000000001</v>
      </c>
      <c r="AR83" s="118">
        <f t="shared" si="32"/>
        <v>-0.85001104551847229</v>
      </c>
      <c r="AS83" s="53"/>
      <c r="AT83" s="79">
        <f t="shared" si="33"/>
        <v>1.3638701586892452</v>
      </c>
      <c r="AU83" s="80">
        <f t="shared" si="34"/>
        <v>1.3998091431455701</v>
      </c>
      <c r="AV83" s="152">
        <f t="shared" si="35"/>
        <v>1.4422178851547636</v>
      </c>
      <c r="AW83" s="80">
        <f t="shared" si="36"/>
        <v>1.4678739057777583</v>
      </c>
      <c r="AX83" s="80">
        <f t="shared" si="37"/>
        <v>1.4887275205219204</v>
      </c>
      <c r="AY83" s="80">
        <f t="shared" si="38"/>
        <v>1.5211517945887412</v>
      </c>
      <c r="AZ83" s="80">
        <f t="shared" si="39"/>
        <v>1.3505459209478943</v>
      </c>
      <c r="BA83" s="80">
        <f t="shared" si="40"/>
        <v>0.35934049719919775</v>
      </c>
      <c r="BB83" s="80">
        <f t="shared" si="41"/>
        <v>3.9808832670082055E-2</v>
      </c>
      <c r="BC83" s="80">
        <f t="shared" si="42"/>
        <v>0.14554285080962842</v>
      </c>
      <c r="BD83" s="80">
        <f t="shared" si="43"/>
        <v>0.15920322227226086</v>
      </c>
      <c r="BE83" s="80">
        <f t="shared" si="44"/>
        <v>0.15517398430196291</v>
      </c>
      <c r="BF83" s="80">
        <f t="shared" si="45"/>
        <v>0.20962739079447582</v>
      </c>
      <c r="BG83" s="80">
        <f t="shared" si="45"/>
        <v>0.25909740673717285</v>
      </c>
      <c r="BH83" s="61">
        <f t="shared" si="46"/>
        <v>-0.82034794506145692</v>
      </c>
      <c r="BI83" s="90" t="s">
        <v>351</v>
      </c>
      <c r="BJ83" s="181" t="s">
        <v>527</v>
      </c>
    </row>
    <row r="84" spans="1:62">
      <c r="A84" s="2">
        <v>94</v>
      </c>
      <c r="B84" s="13"/>
      <c r="C84" s="14"/>
      <c r="D84" s="14">
        <v>97</v>
      </c>
      <c r="E84" s="14">
        <v>10.729999999999563</v>
      </c>
      <c r="F84" s="12"/>
      <c r="G84" s="13"/>
      <c r="H84" s="13"/>
      <c r="I84" s="13"/>
      <c r="J84" s="14">
        <v>2828</v>
      </c>
      <c r="K84" s="17" t="s">
        <v>139</v>
      </c>
      <c r="L84" s="99">
        <v>1</v>
      </c>
      <c r="M84" s="161">
        <v>23398085.024999999</v>
      </c>
      <c r="N84" s="161">
        <v>22186576.350000001</v>
      </c>
      <c r="O84" s="173">
        <v>17501529.399999999</v>
      </c>
      <c r="P84" s="161">
        <v>26064042</v>
      </c>
      <c r="Q84" s="161">
        <v>24314823.149999999</v>
      </c>
      <c r="R84" s="161">
        <v>25377431.225000001</v>
      </c>
      <c r="S84" s="161">
        <v>25494527.125</v>
      </c>
      <c r="T84" s="161">
        <v>24121656.574999999</v>
      </c>
      <c r="U84" s="161">
        <v>20921681.600000001</v>
      </c>
      <c r="V84" s="161">
        <v>25316585.524999999</v>
      </c>
      <c r="W84" s="161">
        <v>26707158.300000001</v>
      </c>
      <c r="X84" s="161">
        <v>17404385.024999999</v>
      </c>
      <c r="Y84" s="161">
        <v>19245948.921999998</v>
      </c>
      <c r="Z84" s="161">
        <v>13962609.789999999</v>
      </c>
      <c r="AA84" s="174">
        <v>59</v>
      </c>
      <c r="AB84" s="118">
        <f t="shared" si="31"/>
        <v>-0.20220630603860254</v>
      </c>
      <c r="AC84" s="113"/>
      <c r="AD84" s="161">
        <v>16057.643</v>
      </c>
      <c r="AE84" s="161">
        <v>15458.03</v>
      </c>
      <c r="AF84" s="163">
        <v>12027.593999999999</v>
      </c>
      <c r="AG84" s="161">
        <v>18847.939999999999</v>
      </c>
      <c r="AH84" s="161">
        <v>17976.844000000001</v>
      </c>
      <c r="AI84" s="161">
        <v>18806.974999999999</v>
      </c>
      <c r="AJ84" s="161">
        <v>17258.874</v>
      </c>
      <c r="AK84" s="161">
        <v>15663.853999999999</v>
      </c>
      <c r="AL84" s="161">
        <v>13792.14</v>
      </c>
      <c r="AM84" s="161">
        <v>1530.357</v>
      </c>
      <c r="AN84" s="161">
        <v>2139.5859999999998</v>
      </c>
      <c r="AO84" s="161">
        <v>1649.6179999999999</v>
      </c>
      <c r="AP84" s="161">
        <v>1980.059</v>
      </c>
      <c r="AQ84" s="161">
        <v>2012.7840000000001</v>
      </c>
      <c r="AR84" s="118">
        <f t="shared" si="32"/>
        <v>-0.83265281485224729</v>
      </c>
      <c r="AS84" s="53"/>
      <c r="AT84" s="79">
        <f t="shared" si="33"/>
        <v>1.3725604452537885</v>
      </c>
      <c r="AU84" s="80">
        <f t="shared" si="34"/>
        <v>1.3934578959948454</v>
      </c>
      <c r="AV84" s="152">
        <f t="shared" si="35"/>
        <v>1.3744620512993568</v>
      </c>
      <c r="AW84" s="80">
        <f t="shared" si="36"/>
        <v>1.446279130458737</v>
      </c>
      <c r="AX84" s="80">
        <f t="shared" si="37"/>
        <v>1.4786736378134011</v>
      </c>
      <c r="AY84" s="80">
        <f t="shared" si="38"/>
        <v>1.4821811422326099</v>
      </c>
      <c r="AZ84" s="80">
        <f t="shared" si="39"/>
        <v>1.3539277598976058</v>
      </c>
      <c r="BA84" s="80">
        <f t="shared" si="40"/>
        <v>1.2987378334731972</v>
      </c>
      <c r="BB84" s="80">
        <f t="shared" si="41"/>
        <v>1.318454248916588</v>
      </c>
      <c r="BC84" s="80">
        <f t="shared" si="42"/>
        <v>0.12089758300848116</v>
      </c>
      <c r="BD84" s="80">
        <f t="shared" si="43"/>
        <v>0.16022565755339083</v>
      </c>
      <c r="BE84" s="80">
        <f t="shared" si="44"/>
        <v>0.18956349191660107</v>
      </c>
      <c r="BF84" s="80">
        <f t="shared" si="45"/>
        <v>0.20576371765557366</v>
      </c>
      <c r="BG84" s="80">
        <f t="shared" si="45"/>
        <v>0.28831057091369167</v>
      </c>
      <c r="BH84" s="61">
        <f t="shared" si="46"/>
        <v>-0.79023751827768873</v>
      </c>
      <c r="BI84" s="90" t="s">
        <v>350</v>
      </c>
      <c r="BJ84" s="181" t="s">
        <v>590</v>
      </c>
    </row>
    <row r="85" spans="1:62">
      <c r="A85" s="2">
        <v>95</v>
      </c>
      <c r="B85" s="13"/>
      <c r="C85" s="14"/>
      <c r="D85" s="14">
        <v>48</v>
      </c>
      <c r="E85" s="14">
        <v>20.409999999999854</v>
      </c>
      <c r="F85" s="12"/>
      <c r="G85" s="13"/>
      <c r="H85" s="13"/>
      <c r="I85" s="13"/>
      <c r="J85" s="14">
        <v>2866</v>
      </c>
      <c r="K85" s="17" t="s">
        <v>143</v>
      </c>
      <c r="L85" s="99" t="s">
        <v>390</v>
      </c>
      <c r="M85" s="161">
        <v>37919658.25</v>
      </c>
      <c r="N85" s="161">
        <v>42488606.924999997</v>
      </c>
      <c r="O85" s="173">
        <v>44422901.100000001</v>
      </c>
      <c r="P85" s="161">
        <v>41812381.700000003</v>
      </c>
      <c r="Q85" s="161">
        <v>41898038.299999997</v>
      </c>
      <c r="R85" s="161">
        <v>40630554.975000001</v>
      </c>
      <c r="S85" s="161">
        <v>40155872.575000003</v>
      </c>
      <c r="T85" s="161">
        <v>32352644.949999999</v>
      </c>
      <c r="U85" s="161">
        <v>43561979.349999994</v>
      </c>
      <c r="V85" s="161">
        <v>39925364.200000003</v>
      </c>
      <c r="W85" s="161">
        <v>40604179.950000003</v>
      </c>
      <c r="X85" s="161">
        <v>40524413.649999999</v>
      </c>
      <c r="Y85" s="161">
        <v>46040505.055999994</v>
      </c>
      <c r="Z85" s="161">
        <v>26556031.317000002</v>
      </c>
      <c r="AA85" s="174">
        <v>63.5</v>
      </c>
      <c r="AB85" s="118">
        <f t="shared" si="31"/>
        <v>-0.40219952638347611</v>
      </c>
      <c r="AC85" s="113"/>
      <c r="AD85" s="161">
        <v>19855.205000000002</v>
      </c>
      <c r="AE85" s="161">
        <v>22066.696</v>
      </c>
      <c r="AF85" s="163">
        <v>23253.508000000002</v>
      </c>
      <c r="AG85" s="161">
        <v>22140.546000000002</v>
      </c>
      <c r="AH85" s="161">
        <v>21868.868999999999</v>
      </c>
      <c r="AI85" s="161">
        <v>20516.875</v>
      </c>
      <c r="AJ85" s="161">
        <v>20780.349999999999</v>
      </c>
      <c r="AK85" s="161">
        <v>14962.859</v>
      </c>
      <c r="AL85" s="161">
        <v>1015.173</v>
      </c>
      <c r="AM85" s="161">
        <v>2486.9650000000001</v>
      </c>
      <c r="AN85" s="161">
        <v>2702.7179999999998</v>
      </c>
      <c r="AO85" s="161">
        <v>3101.326</v>
      </c>
      <c r="AP85" s="161">
        <v>4019.3209999999999</v>
      </c>
      <c r="AQ85" s="161">
        <v>3204.3609999999999</v>
      </c>
      <c r="AR85" s="118">
        <f t="shared" si="32"/>
        <v>-0.86219881318552016</v>
      </c>
      <c r="AS85" s="53"/>
      <c r="AT85" s="79">
        <f t="shared" si="33"/>
        <v>1.0472248915903666</v>
      </c>
      <c r="AU85" s="80">
        <f t="shared" si="34"/>
        <v>1.03871120269731</v>
      </c>
      <c r="AV85" s="152">
        <f t="shared" si="35"/>
        <v>1.0469153262932662</v>
      </c>
      <c r="AW85" s="80">
        <f t="shared" si="36"/>
        <v>1.059042565853167</v>
      </c>
      <c r="AX85" s="80">
        <f t="shared" si="37"/>
        <v>1.0439089698383326</v>
      </c>
      <c r="AY85" s="80">
        <f t="shared" si="38"/>
        <v>1.0099234437050659</v>
      </c>
      <c r="AZ85" s="80">
        <f t="shared" si="39"/>
        <v>1.0349843580755509</v>
      </c>
      <c r="BA85" s="80">
        <f t="shared" si="40"/>
        <v>0.92498520743046697</v>
      </c>
      <c r="BB85" s="80">
        <f t="shared" si="41"/>
        <v>4.6608212718874088E-2</v>
      </c>
      <c r="BC85" s="80">
        <f t="shared" si="42"/>
        <v>0.12458070451364849</v>
      </c>
      <c r="BD85" s="80">
        <f t="shared" si="43"/>
        <v>0.13312511191350879</v>
      </c>
      <c r="BE85" s="80">
        <f t="shared" si="44"/>
        <v>0.15305963594120997</v>
      </c>
      <c r="BF85" s="80">
        <f t="shared" si="45"/>
        <v>0.17459934442991965</v>
      </c>
      <c r="BG85" s="80">
        <f t="shared" si="45"/>
        <v>0.24132830404885908</v>
      </c>
      <c r="BH85" s="61">
        <f t="shared" si="46"/>
        <v>-0.7694863204426361</v>
      </c>
      <c r="BI85" s="90" t="s">
        <v>351</v>
      </c>
      <c r="BJ85" s="181" t="s">
        <v>591</v>
      </c>
    </row>
    <row r="86" spans="1:62">
      <c r="A86" s="2">
        <v>96</v>
      </c>
      <c r="B86" s="13"/>
      <c r="C86" s="14"/>
      <c r="D86" s="21"/>
      <c r="E86" s="21"/>
      <c r="F86" s="12">
        <v>2713</v>
      </c>
      <c r="G86" s="13">
        <v>55</v>
      </c>
      <c r="H86" s="13" t="s">
        <v>145</v>
      </c>
      <c r="I86" s="13" t="s">
        <v>11</v>
      </c>
      <c r="J86" s="14">
        <v>2840</v>
      </c>
      <c r="K86" s="17" t="s">
        <v>144</v>
      </c>
      <c r="L86" s="99">
        <v>3</v>
      </c>
      <c r="M86" s="161">
        <v>18981277.649999999</v>
      </c>
      <c r="N86" s="161">
        <v>18905135.25</v>
      </c>
      <c r="O86" s="173">
        <v>20064802.5</v>
      </c>
      <c r="P86" s="161">
        <v>23474850.399999999</v>
      </c>
      <c r="Q86" s="161">
        <v>21738414.800000001</v>
      </c>
      <c r="R86" s="161">
        <v>23010941.100000001</v>
      </c>
      <c r="S86" s="161">
        <v>20975937.725000001</v>
      </c>
      <c r="T86" s="161">
        <v>19494051.125</v>
      </c>
      <c r="U86" s="161">
        <v>19173018.024999999</v>
      </c>
      <c r="V86" s="161">
        <v>16283838.574999999</v>
      </c>
      <c r="W86" s="161">
        <v>16806162.699999999</v>
      </c>
      <c r="X86" s="161">
        <v>12231065.875</v>
      </c>
      <c r="Y86" s="161">
        <v>11082428.175000001</v>
      </c>
      <c r="Z86" s="161">
        <v>11932364.449999999</v>
      </c>
      <c r="AA86" s="174">
        <v>61</v>
      </c>
      <c r="AB86" s="118">
        <f t="shared" si="31"/>
        <v>-0.40530865180457176</v>
      </c>
      <c r="AC86" s="113"/>
      <c r="AD86" s="161">
        <v>15135.210999999999</v>
      </c>
      <c r="AE86" s="161">
        <v>14743.111000000001</v>
      </c>
      <c r="AF86" s="163">
        <v>14491.977000000001</v>
      </c>
      <c r="AG86" s="161">
        <v>14774.924000000001</v>
      </c>
      <c r="AH86" s="161">
        <v>13533.209000000001</v>
      </c>
      <c r="AI86" s="161">
        <v>14256.91</v>
      </c>
      <c r="AJ86" s="161">
        <v>13100.35</v>
      </c>
      <c r="AK86" s="161">
        <v>12680.093000000001</v>
      </c>
      <c r="AL86" s="161">
        <v>13075.78</v>
      </c>
      <c r="AM86" s="161">
        <v>12027.491</v>
      </c>
      <c r="AN86" s="161">
        <v>11861.007</v>
      </c>
      <c r="AO86" s="161">
        <v>8850.2289999999994</v>
      </c>
      <c r="AP86" s="161">
        <v>7754.9040000000005</v>
      </c>
      <c r="AQ86" s="161">
        <v>8186.7420000000002</v>
      </c>
      <c r="AR86" s="118">
        <f t="shared" si="32"/>
        <v>-0.43508452987470242</v>
      </c>
      <c r="AS86" s="53"/>
      <c r="AT86" s="79">
        <f t="shared" si="33"/>
        <v>1.5947515524593785</v>
      </c>
      <c r="AU86" s="80">
        <f t="shared" si="34"/>
        <v>1.559693787432703</v>
      </c>
      <c r="AV86" s="152">
        <f t="shared" si="35"/>
        <v>1.4445172834370037</v>
      </c>
      <c r="AW86" s="80">
        <f t="shared" si="36"/>
        <v>1.2587874894401885</v>
      </c>
      <c r="AX86" s="80">
        <f t="shared" si="37"/>
        <v>1.2450962155713396</v>
      </c>
      <c r="AY86" s="80">
        <f t="shared" si="38"/>
        <v>1.239141844572363</v>
      </c>
      <c r="AZ86" s="80">
        <f t="shared" si="39"/>
        <v>1.2490836092048894</v>
      </c>
      <c r="BA86" s="80">
        <f t="shared" si="40"/>
        <v>1.30091923107132</v>
      </c>
      <c r="BB86" s="80">
        <f t="shared" si="41"/>
        <v>1.3639772291404813</v>
      </c>
      <c r="BC86" s="80">
        <f t="shared" si="42"/>
        <v>1.4772304385853323</v>
      </c>
      <c r="BD86" s="80">
        <f t="shared" si="43"/>
        <v>1.4115068634912122</v>
      </c>
      <c r="BE86" s="80">
        <f t="shared" si="44"/>
        <v>1.447172158248228</v>
      </c>
      <c r="BF86" s="80">
        <f t="shared" si="45"/>
        <v>1.3994954675174331</v>
      </c>
      <c r="BG86" s="80">
        <f t="shared" si="45"/>
        <v>1.3721910748376447</v>
      </c>
      <c r="BH86" s="61">
        <f t="shared" si="46"/>
        <v>-5.0069465716097265E-2</v>
      </c>
      <c r="BI86" s="90"/>
      <c r="BJ86" s="52" t="s">
        <v>453</v>
      </c>
    </row>
    <row r="87" spans="1:62">
      <c r="A87" s="2">
        <v>97</v>
      </c>
      <c r="B87" s="13"/>
      <c r="C87" s="14"/>
      <c r="D87" s="14">
        <v>93</v>
      </c>
      <c r="E87" s="14">
        <v>17</v>
      </c>
      <c r="F87" s="12">
        <v>2721</v>
      </c>
      <c r="G87" s="13">
        <v>54</v>
      </c>
      <c r="H87" s="13" t="s">
        <v>147</v>
      </c>
      <c r="I87" s="13" t="s">
        <v>11</v>
      </c>
      <c r="J87" s="14">
        <v>3319</v>
      </c>
      <c r="K87" s="17" t="s">
        <v>146</v>
      </c>
      <c r="L87" s="99">
        <v>5</v>
      </c>
      <c r="M87" s="161">
        <v>33175658.024999999</v>
      </c>
      <c r="N87" s="161">
        <v>33623388.278999999</v>
      </c>
      <c r="O87" s="173">
        <v>24218041.191</v>
      </c>
      <c r="P87" s="161">
        <v>35402458.060999997</v>
      </c>
      <c r="Q87" s="161">
        <v>30166011.576000001</v>
      </c>
      <c r="R87" s="161">
        <v>31521923.346999999</v>
      </c>
      <c r="S87" s="161">
        <v>32959328.609999999</v>
      </c>
      <c r="T87" s="161">
        <v>33656295.840000004</v>
      </c>
      <c r="U87" s="161">
        <v>36830771.622000001</v>
      </c>
      <c r="V87" s="161">
        <v>30947715.441</v>
      </c>
      <c r="W87" s="161">
        <v>23601070.581</v>
      </c>
      <c r="X87" s="161">
        <v>24797873.846999999</v>
      </c>
      <c r="Y87" s="161">
        <v>11620564.585000001</v>
      </c>
      <c r="Z87" s="161">
        <v>13323284.01</v>
      </c>
      <c r="AA87" s="174">
        <v>75.166666666666671</v>
      </c>
      <c r="AB87" s="118">
        <f t="shared" si="31"/>
        <v>-0.44986120450768541</v>
      </c>
      <c r="AC87" s="113"/>
      <c r="AD87" s="161">
        <v>23945.952000000001</v>
      </c>
      <c r="AE87" s="161">
        <v>25555.608</v>
      </c>
      <c r="AF87" s="163">
        <v>19429.477999999999</v>
      </c>
      <c r="AG87" s="161">
        <v>28183.1</v>
      </c>
      <c r="AH87" s="161">
        <v>23558.181</v>
      </c>
      <c r="AI87" s="161">
        <v>23308.518</v>
      </c>
      <c r="AJ87" s="161">
        <v>23855.655999999999</v>
      </c>
      <c r="AK87" s="161">
        <v>22623.221000000001</v>
      </c>
      <c r="AL87" s="161">
        <v>25178.941999999999</v>
      </c>
      <c r="AM87" s="161">
        <v>22483.764999999999</v>
      </c>
      <c r="AN87" s="161">
        <v>11702.922</v>
      </c>
      <c r="AO87" s="161">
        <v>308.09100000000001</v>
      </c>
      <c r="AP87" s="161">
        <v>284.47399999999999</v>
      </c>
      <c r="AQ87" s="161">
        <v>460.31599999999997</v>
      </c>
      <c r="AR87" s="118">
        <f t="shared" si="32"/>
        <v>-0.97630837019913763</v>
      </c>
      <c r="AS87" s="53"/>
      <c r="AT87" s="79">
        <f t="shared" si="33"/>
        <v>1.4435856543948686</v>
      </c>
      <c r="AU87" s="80">
        <f t="shared" si="34"/>
        <v>1.5201090257736545</v>
      </c>
      <c r="AV87" s="152">
        <f t="shared" si="35"/>
        <v>1.6045457885520862</v>
      </c>
      <c r="AW87" s="80">
        <f t="shared" si="36"/>
        <v>1.5921549826534234</v>
      </c>
      <c r="AX87" s="80">
        <f t="shared" si="37"/>
        <v>1.5619022714121629</v>
      </c>
      <c r="AY87" s="80">
        <f t="shared" si="38"/>
        <v>1.4788766372797055</v>
      </c>
      <c r="AZ87" s="80">
        <f t="shared" si="39"/>
        <v>1.4475814287528961</v>
      </c>
      <c r="BA87" s="80">
        <f t="shared" si="40"/>
        <v>1.3443678477007348</v>
      </c>
      <c r="BB87" s="80">
        <f t="shared" si="41"/>
        <v>1.3672774634436355</v>
      </c>
      <c r="BC87" s="80">
        <f t="shared" si="42"/>
        <v>1.4530161389692222</v>
      </c>
      <c r="BD87" s="80">
        <f t="shared" si="43"/>
        <v>0.99172806249064116</v>
      </c>
      <c r="BE87" s="80">
        <f t="shared" si="44"/>
        <v>2.4848178670549392E-2</v>
      </c>
      <c r="BF87" s="80">
        <f t="shared" si="45"/>
        <v>4.8960443861256676E-2</v>
      </c>
      <c r="BG87" s="80">
        <f t="shared" si="45"/>
        <v>6.9099480226422039E-2</v>
      </c>
      <c r="BH87" s="61">
        <f t="shared" si="46"/>
        <v>-0.95693517709533482</v>
      </c>
      <c r="BI87" s="90" t="s">
        <v>347</v>
      </c>
      <c r="BJ87" s="181" t="s">
        <v>528</v>
      </c>
    </row>
    <row r="88" spans="1:62">
      <c r="A88" s="2">
        <v>98</v>
      </c>
      <c r="B88" s="13"/>
      <c r="C88" s="14"/>
      <c r="D88" s="14">
        <v>68</v>
      </c>
      <c r="E88" s="14">
        <v>24.229999999999563</v>
      </c>
      <c r="F88" s="12">
        <v>2727</v>
      </c>
      <c r="G88" s="13">
        <v>57</v>
      </c>
      <c r="H88" s="13" t="s">
        <v>149</v>
      </c>
      <c r="I88" s="13" t="s">
        <v>11</v>
      </c>
      <c r="J88" s="14">
        <v>3113</v>
      </c>
      <c r="K88" s="17" t="s">
        <v>150</v>
      </c>
      <c r="L88" s="99">
        <v>4</v>
      </c>
      <c r="M88" s="161">
        <v>41100375.299999997</v>
      </c>
      <c r="N88" s="161">
        <v>31972620.787</v>
      </c>
      <c r="O88" s="173">
        <v>41702201.557999998</v>
      </c>
      <c r="P88" s="161">
        <v>42716745.405000001</v>
      </c>
      <c r="Q88" s="161">
        <v>39930130.759000003</v>
      </c>
      <c r="R88" s="161">
        <v>43006921.994000003</v>
      </c>
      <c r="S88" s="161">
        <v>32692109.324000001</v>
      </c>
      <c r="T88" s="161">
        <v>46708800.954999998</v>
      </c>
      <c r="U88" s="161">
        <v>41620963.104000002</v>
      </c>
      <c r="V88" s="161">
        <v>43132066.483999997</v>
      </c>
      <c r="W88" s="161">
        <v>45653499.888999999</v>
      </c>
      <c r="X88" s="161">
        <v>39685899.853</v>
      </c>
      <c r="Y88" s="161">
        <v>38084958.773000002</v>
      </c>
      <c r="Z88" s="161">
        <v>36447985.825999998</v>
      </c>
      <c r="AA88" s="174">
        <v>68.333333333333329</v>
      </c>
      <c r="AB88" s="118">
        <f t="shared" si="31"/>
        <v>-0.12599372540781487</v>
      </c>
      <c r="AC88" s="113"/>
      <c r="AD88" s="161">
        <v>25362.931</v>
      </c>
      <c r="AE88" s="161">
        <v>21610.146000000001</v>
      </c>
      <c r="AF88" s="163">
        <v>27322.994999999999</v>
      </c>
      <c r="AG88" s="161">
        <v>30365.239000000001</v>
      </c>
      <c r="AH88" s="161">
        <v>29394.589</v>
      </c>
      <c r="AI88" s="161">
        <v>33079.303999999996</v>
      </c>
      <c r="AJ88" s="161">
        <v>21481.456999999999</v>
      </c>
      <c r="AK88" s="161">
        <v>1991.675</v>
      </c>
      <c r="AL88" s="161">
        <v>2014.8779999999999</v>
      </c>
      <c r="AM88" s="161">
        <v>1481.625</v>
      </c>
      <c r="AN88" s="161">
        <v>1318.671</v>
      </c>
      <c r="AO88" s="161">
        <v>1304.6189999999999</v>
      </c>
      <c r="AP88" s="161">
        <v>1995.847</v>
      </c>
      <c r="AQ88" s="161">
        <v>2466.6350000000002</v>
      </c>
      <c r="AR88" s="118">
        <f t="shared" si="32"/>
        <v>-0.90972311051552002</v>
      </c>
      <c r="AS88" s="53"/>
      <c r="AT88" s="79">
        <f t="shared" si="33"/>
        <v>1.2341946181693384</v>
      </c>
      <c r="AU88" s="80">
        <f t="shared" si="34"/>
        <v>1.3517907176872181</v>
      </c>
      <c r="AV88" s="152">
        <f t="shared" si="35"/>
        <v>1.3103862136390474</v>
      </c>
      <c r="AW88" s="80">
        <f t="shared" si="36"/>
        <v>1.421701897562905</v>
      </c>
      <c r="AX88" s="80">
        <f t="shared" si="37"/>
        <v>1.4723011641215145</v>
      </c>
      <c r="AY88" s="80">
        <f t="shared" si="38"/>
        <v>1.5383246447915975</v>
      </c>
      <c r="AZ88" s="80">
        <f t="shared" si="39"/>
        <v>1.314167696376201</v>
      </c>
      <c r="BA88" s="80">
        <f t="shared" si="40"/>
        <v>8.5280502144288034E-2</v>
      </c>
      <c r="BB88" s="80">
        <f t="shared" si="41"/>
        <v>9.6820344832739311E-2</v>
      </c>
      <c r="BC88" s="80">
        <f t="shared" si="42"/>
        <v>6.8701785969360607E-2</v>
      </c>
      <c r="BD88" s="80">
        <f t="shared" si="43"/>
        <v>5.7768670669550472E-2</v>
      </c>
      <c r="BE88" s="80">
        <f t="shared" si="44"/>
        <v>6.5747230368086468E-2</v>
      </c>
      <c r="BF88" s="80">
        <f t="shared" si="45"/>
        <v>0.10481024868090121</v>
      </c>
      <c r="BG88" s="80">
        <f t="shared" si="45"/>
        <v>0.13535096352240336</v>
      </c>
      <c r="BH88" s="61">
        <f t="shared" si="46"/>
        <v>-0.89670910597683806</v>
      </c>
      <c r="BI88" s="90" t="s">
        <v>356</v>
      </c>
      <c r="BJ88" s="182" t="s">
        <v>530</v>
      </c>
    </row>
    <row r="89" spans="1:62">
      <c r="A89" s="2">
        <v>99</v>
      </c>
      <c r="B89" s="13"/>
      <c r="C89" s="14"/>
      <c r="D89" s="14">
        <v>71</v>
      </c>
      <c r="E89" s="14">
        <v>23.450000000000728</v>
      </c>
      <c r="F89" s="12"/>
      <c r="G89" s="13"/>
      <c r="H89" s="13"/>
      <c r="I89" s="13"/>
      <c r="J89" s="14">
        <v>3122</v>
      </c>
      <c r="K89" s="17" t="s">
        <v>148</v>
      </c>
      <c r="L89" s="99">
        <v>3</v>
      </c>
      <c r="M89" s="161">
        <v>39645277.024999999</v>
      </c>
      <c r="N89" s="161">
        <v>42106304.494000003</v>
      </c>
      <c r="O89" s="173">
        <v>39880089.626000002</v>
      </c>
      <c r="P89" s="161">
        <v>37221504.667000003</v>
      </c>
      <c r="Q89" s="161">
        <v>41204040.734999999</v>
      </c>
      <c r="R89" s="161">
        <v>39929205.647</v>
      </c>
      <c r="S89" s="161">
        <v>29979754.669</v>
      </c>
      <c r="T89" s="161">
        <v>45559212.560999997</v>
      </c>
      <c r="U89" s="161">
        <v>36684458.443999998</v>
      </c>
      <c r="V89" s="161">
        <v>46987681.351999998</v>
      </c>
      <c r="W89" s="161">
        <v>41861574.520999998</v>
      </c>
      <c r="X89" s="161">
        <v>39540360.928000003</v>
      </c>
      <c r="Y89" s="161">
        <v>32913538.743000001</v>
      </c>
      <c r="Z89" s="161">
        <v>18559016.213</v>
      </c>
      <c r="AA89" s="174">
        <v>69.400000000000006</v>
      </c>
      <c r="AB89" s="118">
        <f t="shared" si="31"/>
        <v>-0.53462952598530855</v>
      </c>
      <c r="AC89" s="113"/>
      <c r="AD89" s="161">
        <v>23872.294999999998</v>
      </c>
      <c r="AE89" s="161">
        <v>27731.210999999999</v>
      </c>
      <c r="AF89" s="163">
        <v>26381.423999999999</v>
      </c>
      <c r="AG89" s="161">
        <v>26275.7</v>
      </c>
      <c r="AH89" s="161">
        <v>30369.53</v>
      </c>
      <c r="AI89" s="161">
        <v>30534.666000000001</v>
      </c>
      <c r="AJ89" s="161">
        <v>24500.616000000002</v>
      </c>
      <c r="AK89" s="161">
        <v>7650.6819999999998</v>
      </c>
      <c r="AL89" s="161">
        <v>1749.184</v>
      </c>
      <c r="AM89" s="161">
        <v>1592.144</v>
      </c>
      <c r="AN89" s="161">
        <v>1162.8340000000001</v>
      </c>
      <c r="AO89" s="161">
        <v>1291.0060000000001</v>
      </c>
      <c r="AP89" s="161">
        <v>1278.7070000000001</v>
      </c>
      <c r="AQ89" s="161">
        <v>848.90499999999997</v>
      </c>
      <c r="AR89" s="118">
        <f t="shared" si="32"/>
        <v>-0.96782186587047014</v>
      </c>
      <c r="AS89" s="53"/>
      <c r="AT89" s="79">
        <f t="shared" si="33"/>
        <v>1.2042945234029425</v>
      </c>
      <c r="AU89" s="80">
        <f t="shared" si="34"/>
        <v>1.3171999458632897</v>
      </c>
      <c r="AV89" s="152">
        <f t="shared" si="35"/>
        <v>1.3230373475791044</v>
      </c>
      <c r="AW89" s="80">
        <f t="shared" si="36"/>
        <v>1.4118558739134273</v>
      </c>
      <c r="AX89" s="80">
        <f t="shared" si="37"/>
        <v>1.4741044547217512</v>
      </c>
      <c r="AY89" s="80">
        <f t="shared" si="38"/>
        <v>1.5294401932232859</v>
      </c>
      <c r="AZ89" s="80">
        <f t="shared" si="39"/>
        <v>1.6344774178778987</v>
      </c>
      <c r="BA89" s="80">
        <f t="shared" si="40"/>
        <v>0.33585663886338568</v>
      </c>
      <c r="BB89" s="80">
        <f t="shared" si="41"/>
        <v>9.5363762977184768E-2</v>
      </c>
      <c r="BC89" s="80">
        <f t="shared" si="42"/>
        <v>6.7768570578008808E-2</v>
      </c>
      <c r="BD89" s="80">
        <f t="shared" si="43"/>
        <v>5.5556152070518061E-2</v>
      </c>
      <c r="BE89" s="80">
        <f t="shared" si="44"/>
        <v>6.5300668466371559E-2</v>
      </c>
      <c r="BF89" s="80">
        <f t="shared" si="45"/>
        <v>7.7700973449532432E-2</v>
      </c>
      <c r="BG89" s="80">
        <f t="shared" si="45"/>
        <v>9.1481680953042016E-2</v>
      </c>
      <c r="BH89" s="61">
        <f t="shared" si="46"/>
        <v>-0.93085480079573313</v>
      </c>
      <c r="BI89" s="90" t="s">
        <v>351</v>
      </c>
      <c r="BJ89" s="182" t="s">
        <v>529</v>
      </c>
    </row>
    <row r="90" spans="1:62">
      <c r="A90" s="2">
        <v>100</v>
      </c>
      <c r="B90" s="13"/>
      <c r="C90" s="14"/>
      <c r="D90" s="14">
        <v>59</v>
      </c>
      <c r="E90" s="14">
        <v>24.270000000000437</v>
      </c>
      <c r="F90" s="12">
        <v>6250</v>
      </c>
      <c r="G90" s="13">
        <v>58</v>
      </c>
      <c r="H90" s="13" t="s">
        <v>282</v>
      </c>
      <c r="I90" s="13" t="s">
        <v>11</v>
      </c>
      <c r="J90" s="14">
        <v>1733</v>
      </c>
      <c r="K90" s="17" t="s">
        <v>281</v>
      </c>
      <c r="L90" s="99" t="s">
        <v>391</v>
      </c>
      <c r="M90" s="161">
        <v>56806000.274999999</v>
      </c>
      <c r="N90" s="161">
        <v>50817583.825000003</v>
      </c>
      <c r="O90" s="173">
        <v>52674734.299999997</v>
      </c>
      <c r="P90" s="161">
        <v>45514146.100000001</v>
      </c>
      <c r="Q90" s="161">
        <v>51639739.299999997</v>
      </c>
      <c r="R90" s="161">
        <v>51268653.325000003</v>
      </c>
      <c r="S90" s="161">
        <v>46476353.75</v>
      </c>
      <c r="T90" s="161">
        <v>43740942.924999997</v>
      </c>
      <c r="U90" s="161">
        <v>39416952.899999999</v>
      </c>
      <c r="V90" s="161">
        <v>41899309.549999997</v>
      </c>
      <c r="W90" s="161">
        <v>51011944.899999999</v>
      </c>
      <c r="X90" s="161">
        <v>38269514.100000001</v>
      </c>
      <c r="Y90" s="161">
        <v>37234174.577</v>
      </c>
      <c r="Z90" s="161">
        <v>28209574.18</v>
      </c>
      <c r="AA90" s="174">
        <v>47.75</v>
      </c>
      <c r="AB90" s="118">
        <f t="shared" si="31"/>
        <v>-0.46445720980124616</v>
      </c>
      <c r="AC90" s="113"/>
      <c r="AD90" s="161">
        <v>29511.667999999998</v>
      </c>
      <c r="AE90" s="161">
        <v>25943.298999999999</v>
      </c>
      <c r="AF90" s="163">
        <v>27410.226999999999</v>
      </c>
      <c r="AG90" s="161">
        <v>23940.862999999998</v>
      </c>
      <c r="AH90" s="161">
        <v>27558.883000000002</v>
      </c>
      <c r="AI90" s="161">
        <v>27075.764999999999</v>
      </c>
      <c r="AJ90" s="161">
        <v>24499.002</v>
      </c>
      <c r="AK90" s="161">
        <v>22810.525000000001</v>
      </c>
      <c r="AL90" s="161">
        <v>20072.210999999999</v>
      </c>
      <c r="AM90" s="161">
        <v>5931.7209999999995</v>
      </c>
      <c r="AN90" s="161">
        <v>5368.6080000000002</v>
      </c>
      <c r="AO90" s="161">
        <v>7235.33</v>
      </c>
      <c r="AP90" s="161">
        <v>6060.7370000000001</v>
      </c>
      <c r="AQ90" s="161">
        <v>4570.2070000000003</v>
      </c>
      <c r="AR90" s="118">
        <f t="shared" si="32"/>
        <v>-0.83326635711553931</v>
      </c>
      <c r="AS90" s="53"/>
      <c r="AT90" s="79">
        <f t="shared" si="33"/>
        <v>1.0390334773486214</v>
      </c>
      <c r="AU90" s="80">
        <f t="shared" si="34"/>
        <v>1.0210363046515818</v>
      </c>
      <c r="AV90" s="152">
        <f t="shared" si="35"/>
        <v>1.0407352733433721</v>
      </c>
      <c r="AW90" s="80">
        <f t="shared" si="36"/>
        <v>1.052018550338133</v>
      </c>
      <c r="AX90" s="80">
        <f t="shared" si="37"/>
        <v>1.0673517478427705</v>
      </c>
      <c r="AY90" s="80">
        <f t="shared" si="38"/>
        <v>1.0562307860267948</v>
      </c>
      <c r="AZ90" s="80">
        <f t="shared" si="39"/>
        <v>1.0542566282967067</v>
      </c>
      <c r="BA90" s="80">
        <f t="shared" si="40"/>
        <v>1.042982774244801</v>
      </c>
      <c r="BB90" s="80">
        <f t="shared" si="41"/>
        <v>1.0184557416664239</v>
      </c>
      <c r="BC90" s="80">
        <f t="shared" si="42"/>
        <v>0.28314170632914404</v>
      </c>
      <c r="BD90" s="80">
        <f t="shared" si="43"/>
        <v>0.21048434873534885</v>
      </c>
      <c r="BE90" s="80">
        <f t="shared" si="44"/>
        <v>0.3781249995018881</v>
      </c>
      <c r="BF90" s="80">
        <f t="shared" si="45"/>
        <v>0.32554700453834101</v>
      </c>
      <c r="BG90" s="80">
        <f t="shared" si="45"/>
        <v>0.32401814864970074</v>
      </c>
      <c r="BH90" s="61">
        <f t="shared" si="46"/>
        <v>-0.68866420025450925</v>
      </c>
      <c r="BI90" s="90" t="s">
        <v>348</v>
      </c>
      <c r="BJ90" s="181" t="s">
        <v>531</v>
      </c>
    </row>
    <row r="91" spans="1:62">
      <c r="A91" s="2">
        <v>101</v>
      </c>
      <c r="B91" s="13"/>
      <c r="C91" s="14"/>
      <c r="D91" s="14">
        <v>22</v>
      </c>
      <c r="E91" s="14">
        <v>51.009999999994761</v>
      </c>
      <c r="F91" s="12">
        <v>8042</v>
      </c>
      <c r="G91" s="13">
        <v>53</v>
      </c>
      <c r="H91" s="13" t="s">
        <v>297</v>
      </c>
      <c r="I91" s="13" t="s">
        <v>11</v>
      </c>
      <c r="J91" s="14">
        <v>703</v>
      </c>
      <c r="K91" s="17" t="s">
        <v>296</v>
      </c>
      <c r="L91" s="99">
        <v>1</v>
      </c>
      <c r="M91" s="161">
        <v>39025917.049999997</v>
      </c>
      <c r="N91" s="161">
        <v>64757155.722000003</v>
      </c>
      <c r="O91" s="173">
        <v>85232109.391000003</v>
      </c>
      <c r="P91" s="161">
        <v>39030454.807999998</v>
      </c>
      <c r="Q91" s="161">
        <v>64154486</v>
      </c>
      <c r="R91" s="161">
        <v>69237383.364999995</v>
      </c>
      <c r="S91" s="161">
        <v>67835958.908999994</v>
      </c>
      <c r="T91" s="161">
        <v>58087551.995999999</v>
      </c>
      <c r="U91" s="161">
        <v>80148713.538000003</v>
      </c>
      <c r="V91" s="161">
        <v>66215753.498000003</v>
      </c>
      <c r="W91" s="161">
        <v>74255520.776999995</v>
      </c>
      <c r="X91" s="161">
        <v>70012806.324000001</v>
      </c>
      <c r="Y91" s="161">
        <v>69896660.952999994</v>
      </c>
      <c r="Z91" s="161">
        <v>53451243.854000002</v>
      </c>
      <c r="AA91" s="174">
        <v>15.333333333333334</v>
      </c>
      <c r="AB91" s="118">
        <f t="shared" si="31"/>
        <v>-0.37287432827933586</v>
      </c>
      <c r="AC91" s="113"/>
      <c r="AD91" s="161">
        <v>24643.100999999999</v>
      </c>
      <c r="AE91" s="161">
        <v>42055.75</v>
      </c>
      <c r="AF91" s="163">
        <v>57848.792000000001</v>
      </c>
      <c r="AG91" s="161">
        <v>26558.731</v>
      </c>
      <c r="AH91" s="161">
        <v>42320.963000000003</v>
      </c>
      <c r="AI91" s="161">
        <v>49096.379000000001</v>
      </c>
      <c r="AJ91" s="161">
        <v>47023.834000000003</v>
      </c>
      <c r="AK91" s="161">
        <v>38355.741999999998</v>
      </c>
      <c r="AL91" s="161">
        <v>2197.752</v>
      </c>
      <c r="AM91" s="161">
        <v>2004.36</v>
      </c>
      <c r="AN91" s="161">
        <v>2102.4499999999998</v>
      </c>
      <c r="AO91" s="161">
        <v>1675.979</v>
      </c>
      <c r="AP91" s="161">
        <v>2199.5250000000001</v>
      </c>
      <c r="AQ91" s="161">
        <v>2471.6149999999998</v>
      </c>
      <c r="AR91" s="118">
        <f t="shared" si="32"/>
        <v>-0.95727456158462221</v>
      </c>
      <c r="AS91" s="53"/>
      <c r="AT91" s="79">
        <f t="shared" si="33"/>
        <v>1.2629095156650523</v>
      </c>
      <c r="AU91" s="80">
        <f t="shared" si="34"/>
        <v>1.2988757622568765</v>
      </c>
      <c r="AV91" s="152">
        <f t="shared" si="35"/>
        <v>1.3574412838856358</v>
      </c>
      <c r="AW91" s="80">
        <f t="shared" si="36"/>
        <v>1.3609234701798201</v>
      </c>
      <c r="AX91" s="80">
        <f t="shared" si="37"/>
        <v>1.3193454001018727</v>
      </c>
      <c r="AY91" s="80">
        <f t="shared" si="38"/>
        <v>1.4182043460879423</v>
      </c>
      <c r="AZ91" s="80">
        <f t="shared" si="39"/>
        <v>1.3863984457883505</v>
      </c>
      <c r="BA91" s="80">
        <f t="shared" si="40"/>
        <v>1.3206182971057632</v>
      </c>
      <c r="BB91" s="80">
        <f t="shared" si="41"/>
        <v>5.4841853424334869E-2</v>
      </c>
      <c r="BC91" s="80">
        <f t="shared" si="42"/>
        <v>6.0540276116031515E-2</v>
      </c>
      <c r="BD91" s="80">
        <f t="shared" si="43"/>
        <v>5.6627439360743548E-2</v>
      </c>
      <c r="BE91" s="80">
        <f t="shared" si="44"/>
        <v>4.7876355426863776E-2</v>
      </c>
      <c r="BF91" s="80">
        <f t="shared" si="45"/>
        <v>6.2936482802204458E-2</v>
      </c>
      <c r="BG91" s="80">
        <f t="shared" si="45"/>
        <v>9.2481103218144761E-2</v>
      </c>
      <c r="BH91" s="61">
        <f t="shared" si="46"/>
        <v>-0.93187101032214059</v>
      </c>
      <c r="BI91" s="90" t="s">
        <v>350</v>
      </c>
      <c r="BJ91" s="182" t="s">
        <v>533</v>
      </c>
    </row>
    <row r="92" spans="1:62" ht="13.5" thickBot="1">
      <c r="A92" s="2">
        <v>102</v>
      </c>
      <c r="B92" s="23"/>
      <c r="C92" s="24"/>
      <c r="D92" s="24">
        <v>34</v>
      </c>
      <c r="E92" s="24">
        <v>40.069999999999709</v>
      </c>
      <c r="F92" s="22"/>
      <c r="G92" s="23"/>
      <c r="H92" s="23"/>
      <c r="I92" s="23"/>
      <c r="J92" s="24">
        <v>988</v>
      </c>
      <c r="K92" s="27" t="s">
        <v>298</v>
      </c>
      <c r="L92" s="100">
        <v>2</v>
      </c>
      <c r="M92" s="164">
        <v>75275408.150000006</v>
      </c>
      <c r="N92" s="164">
        <v>63397342.827</v>
      </c>
      <c r="O92" s="175">
        <v>67798215.303000003</v>
      </c>
      <c r="P92" s="164">
        <v>50857834.060000002</v>
      </c>
      <c r="Q92" s="164">
        <v>70631131.561000004</v>
      </c>
      <c r="R92" s="164">
        <v>69353179.941</v>
      </c>
      <c r="S92" s="164">
        <v>68954796.627000004</v>
      </c>
      <c r="T92" s="164">
        <v>71930212.5</v>
      </c>
      <c r="U92" s="164">
        <v>74362438.569999993</v>
      </c>
      <c r="V92" s="164">
        <v>70204793.438999996</v>
      </c>
      <c r="W92" s="164">
        <v>59045182.865000002</v>
      </c>
      <c r="X92" s="164">
        <v>74913418.798999995</v>
      </c>
      <c r="Y92" s="164">
        <v>59523138.164999999</v>
      </c>
      <c r="Z92" s="164">
        <v>63132309.800999999</v>
      </c>
      <c r="AA92" s="176">
        <v>24</v>
      </c>
      <c r="AB92" s="119">
        <f t="shared" si="31"/>
        <v>-6.8820476780213163E-2</v>
      </c>
      <c r="AC92" s="114"/>
      <c r="AD92" s="164">
        <v>47686.078000000001</v>
      </c>
      <c r="AE92" s="164">
        <v>41020.769</v>
      </c>
      <c r="AF92" s="165">
        <v>45236.275000000001</v>
      </c>
      <c r="AG92" s="164">
        <v>32087.420999999998</v>
      </c>
      <c r="AH92" s="164">
        <v>45982.163</v>
      </c>
      <c r="AI92" s="164">
        <v>47716.290999999997</v>
      </c>
      <c r="AJ92" s="164">
        <v>48266.334999999999</v>
      </c>
      <c r="AK92" s="164">
        <v>48031.866999999998</v>
      </c>
      <c r="AL92" s="164">
        <v>15053.754999999999</v>
      </c>
      <c r="AM92" s="164">
        <v>2214.6950000000002</v>
      </c>
      <c r="AN92" s="164">
        <v>1522.6279999999999</v>
      </c>
      <c r="AO92" s="164">
        <v>1631.59</v>
      </c>
      <c r="AP92" s="164">
        <v>1875.163</v>
      </c>
      <c r="AQ92" s="164">
        <v>2603.395</v>
      </c>
      <c r="AR92" s="119">
        <f t="shared" si="32"/>
        <v>-0.94244895274865148</v>
      </c>
      <c r="AS92" s="53"/>
      <c r="AT92" s="79">
        <f t="shared" si="33"/>
        <v>1.2669762721173634</v>
      </c>
      <c r="AU92" s="80">
        <f t="shared" si="34"/>
        <v>1.2940848045300049</v>
      </c>
      <c r="AV92" s="152">
        <f t="shared" si="35"/>
        <v>1.3344385187082746</v>
      </c>
      <c r="AW92" s="80">
        <f t="shared" si="36"/>
        <v>1.2618477209290733</v>
      </c>
      <c r="AX92" s="80">
        <f t="shared" si="37"/>
        <v>1.302036707716848</v>
      </c>
      <c r="AY92" s="80">
        <f t="shared" si="38"/>
        <v>1.3760375815670776</v>
      </c>
      <c r="AZ92" s="80">
        <f t="shared" si="39"/>
        <v>1.399941334352389</v>
      </c>
      <c r="BA92" s="80">
        <f t="shared" si="40"/>
        <v>1.3355130015777446</v>
      </c>
      <c r="BB92" s="80">
        <f t="shared" si="41"/>
        <v>0.40487523780784485</v>
      </c>
      <c r="BC92" s="80">
        <f t="shared" si="42"/>
        <v>6.3092415532119431E-2</v>
      </c>
      <c r="BD92" s="80">
        <f t="shared" si="43"/>
        <v>5.1575011749267111E-2</v>
      </c>
      <c r="BE92" s="80">
        <f t="shared" si="44"/>
        <v>4.3559352280469671E-2</v>
      </c>
      <c r="BF92" s="80">
        <f t="shared" si="45"/>
        <v>6.300618743595103E-2</v>
      </c>
      <c r="BG92" s="80">
        <f t="shared" si="45"/>
        <v>8.2474251558550232E-2</v>
      </c>
      <c r="BH92" s="61">
        <f t="shared" si="46"/>
        <v>-0.9381955403697545</v>
      </c>
      <c r="BI92" s="91" t="s">
        <v>350</v>
      </c>
      <c r="BJ92" s="181" t="s">
        <v>532</v>
      </c>
    </row>
    <row r="93" spans="1:62">
      <c r="A93" s="2">
        <v>103</v>
      </c>
      <c r="B93" s="4" t="s">
        <v>153</v>
      </c>
      <c r="C93" s="5">
        <v>39</v>
      </c>
      <c r="D93" s="5">
        <v>15</v>
      </c>
      <c r="E93" s="5">
        <v>33</v>
      </c>
      <c r="F93" s="3">
        <v>2828</v>
      </c>
      <c r="G93" s="4">
        <v>61</v>
      </c>
      <c r="H93" s="4" t="s">
        <v>152</v>
      </c>
      <c r="I93" s="4" t="s">
        <v>11</v>
      </c>
      <c r="J93" s="5">
        <v>709</v>
      </c>
      <c r="K93" s="8" t="s">
        <v>151</v>
      </c>
      <c r="L93" s="101">
        <v>1</v>
      </c>
      <c r="M93" s="166">
        <v>28657228.774999999</v>
      </c>
      <c r="N93" s="166">
        <v>31183093.225000001</v>
      </c>
      <c r="O93" s="177">
        <v>24679545.774999999</v>
      </c>
      <c r="P93" s="166">
        <v>33516398.324999999</v>
      </c>
      <c r="Q93" s="166">
        <v>34365541.950000003</v>
      </c>
      <c r="R93" s="166">
        <v>32246192.149999999</v>
      </c>
      <c r="S93" s="166">
        <v>31028035.107000001</v>
      </c>
      <c r="T93" s="166">
        <v>29305347.179000001</v>
      </c>
      <c r="U93" s="166">
        <v>29626743.285</v>
      </c>
      <c r="V93" s="166">
        <v>32906487.322999999</v>
      </c>
      <c r="W93" s="166">
        <v>33791587.284000002</v>
      </c>
      <c r="X93" s="166">
        <v>25221081.760000002</v>
      </c>
      <c r="Y93" s="166">
        <v>26601037.079</v>
      </c>
      <c r="Z93" s="166">
        <v>33440055.577</v>
      </c>
      <c r="AA93" s="178">
        <v>21.833333333333332</v>
      </c>
      <c r="AB93" s="120">
        <f t="shared" si="31"/>
        <v>0.35497046347077682</v>
      </c>
      <c r="AC93" s="115"/>
      <c r="AD93" s="166">
        <v>69884.179999999993</v>
      </c>
      <c r="AE93" s="166">
        <v>59741.082999999999</v>
      </c>
      <c r="AF93" s="167">
        <v>37831.735999999997</v>
      </c>
      <c r="AG93" s="166">
        <v>52481.457000000002</v>
      </c>
      <c r="AH93" s="166">
        <v>44293.885999999999</v>
      </c>
      <c r="AI93" s="166">
        <v>46714.093999999997</v>
      </c>
      <c r="AJ93" s="166">
        <v>37114.775000000001</v>
      </c>
      <c r="AK93" s="166">
        <v>36778.881000000001</v>
      </c>
      <c r="AL93" s="166">
        <v>6831.8860000000004</v>
      </c>
      <c r="AM93" s="166">
        <v>2687.5790000000002</v>
      </c>
      <c r="AN93" s="166">
        <v>3806.3539999999998</v>
      </c>
      <c r="AO93" s="166">
        <v>3248.8130000000001</v>
      </c>
      <c r="AP93" s="166">
        <v>2710.5189999999998</v>
      </c>
      <c r="AQ93" s="166">
        <v>4635.835</v>
      </c>
      <c r="AR93" s="120">
        <f t="shared" si="32"/>
        <v>-0.87746174270194743</v>
      </c>
      <c r="AS93" s="55"/>
      <c r="AT93" s="81">
        <f t="shared" si="33"/>
        <v>4.8772461949262578</v>
      </c>
      <c r="AU93" s="82">
        <f t="shared" si="34"/>
        <v>3.831632902415504</v>
      </c>
      <c r="AV93" s="153">
        <f t="shared" si="35"/>
        <v>3.0658373006461868</v>
      </c>
      <c r="AW93" s="82">
        <f t="shared" si="36"/>
        <v>3.1316883449767272</v>
      </c>
      <c r="AX93" s="82">
        <f t="shared" si="37"/>
        <v>2.5778080883720791</v>
      </c>
      <c r="AY93" s="82">
        <f t="shared" si="38"/>
        <v>2.8973401747840173</v>
      </c>
      <c r="AZ93" s="82">
        <f t="shared" si="39"/>
        <v>2.3923380821254012</v>
      </c>
      <c r="BA93" s="82">
        <f t="shared" si="40"/>
        <v>2.5100457452594509</v>
      </c>
      <c r="BB93" s="82">
        <f t="shared" si="41"/>
        <v>0.46119723212770264</v>
      </c>
      <c r="BC93" s="82">
        <f t="shared" si="42"/>
        <v>0.16334645345883003</v>
      </c>
      <c r="BD93" s="82">
        <f t="shared" si="43"/>
        <v>0.22528411986152971</v>
      </c>
      <c r="BE93" s="82">
        <f t="shared" si="44"/>
        <v>0.25762677675091122</v>
      </c>
      <c r="BF93" s="82">
        <f t="shared" si="45"/>
        <v>0.20379047568335598</v>
      </c>
      <c r="BG93" s="82">
        <f t="shared" si="45"/>
        <v>0.27726239804389069</v>
      </c>
      <c r="BH93" s="62">
        <f t="shared" si="46"/>
        <v>-0.90956389043037211</v>
      </c>
      <c r="BI93" s="90" t="s">
        <v>351</v>
      </c>
      <c r="BJ93" s="182" t="s">
        <v>592</v>
      </c>
    </row>
    <row r="94" spans="1:62">
      <c r="A94" s="2">
        <v>104</v>
      </c>
      <c r="B94" s="13"/>
      <c r="C94" s="14"/>
      <c r="D94" s="14">
        <v>83</v>
      </c>
      <c r="E94" s="14">
        <v>18.260000000002037</v>
      </c>
      <c r="F94" s="12"/>
      <c r="G94" s="13"/>
      <c r="H94" s="13"/>
      <c r="I94" s="13"/>
      <c r="J94" s="14">
        <v>2712</v>
      </c>
      <c r="K94" s="17" t="s">
        <v>154</v>
      </c>
      <c r="L94" s="99">
        <v>2</v>
      </c>
      <c r="M94" s="161">
        <v>33783548.274999999</v>
      </c>
      <c r="N94" s="161">
        <v>28619400.774999999</v>
      </c>
      <c r="O94" s="173">
        <v>32833770.050000001</v>
      </c>
      <c r="P94" s="161">
        <v>29431943.274999999</v>
      </c>
      <c r="Q94" s="161">
        <v>27856029.100000001</v>
      </c>
      <c r="R94" s="161">
        <v>33742391.375</v>
      </c>
      <c r="S94" s="161">
        <v>36636142.354000002</v>
      </c>
      <c r="T94" s="161">
        <v>29398620.269000001</v>
      </c>
      <c r="U94" s="161">
        <v>35523515.829000004</v>
      </c>
      <c r="V94" s="161">
        <v>27521682.613000002</v>
      </c>
      <c r="W94" s="161">
        <v>24979145.261</v>
      </c>
      <c r="X94" s="161">
        <v>19453730.712000001</v>
      </c>
      <c r="Y94" s="161">
        <v>37665986.050999999</v>
      </c>
      <c r="Z94" s="161">
        <v>34452059.818000004</v>
      </c>
      <c r="AA94" s="174">
        <v>56</v>
      </c>
      <c r="AB94" s="118">
        <f t="shared" si="31"/>
        <v>4.9287357666683879E-2</v>
      </c>
      <c r="AC94" s="113"/>
      <c r="AD94" s="161">
        <v>26697.486000000001</v>
      </c>
      <c r="AE94" s="161">
        <v>21286.851999999999</v>
      </c>
      <c r="AF94" s="163">
        <v>21367.32</v>
      </c>
      <c r="AG94" s="161">
        <v>21147.957999999999</v>
      </c>
      <c r="AH94" s="161">
        <v>28733.394</v>
      </c>
      <c r="AI94" s="161">
        <v>41530.021999999997</v>
      </c>
      <c r="AJ94" s="161">
        <v>24445.152999999998</v>
      </c>
      <c r="AK94" s="161">
        <v>17685.295999999998</v>
      </c>
      <c r="AL94" s="161">
        <v>3456.5369999999998</v>
      </c>
      <c r="AM94" s="161">
        <v>4273.951</v>
      </c>
      <c r="AN94" s="161">
        <v>2119.0729999999999</v>
      </c>
      <c r="AO94" s="161">
        <v>1650.0550000000001</v>
      </c>
      <c r="AP94" s="161">
        <v>3539.5920000000001</v>
      </c>
      <c r="AQ94" s="161">
        <v>3993.06</v>
      </c>
      <c r="AR94" s="118">
        <f t="shared" si="32"/>
        <v>-0.81312303087144289</v>
      </c>
      <c r="AS94" s="53"/>
      <c r="AT94" s="79">
        <f t="shared" si="33"/>
        <v>1.5805021889755895</v>
      </c>
      <c r="AU94" s="80">
        <f t="shared" si="34"/>
        <v>1.4875819495560352</v>
      </c>
      <c r="AV94" s="152">
        <f t="shared" si="35"/>
        <v>1.301545327719684</v>
      </c>
      <c r="AW94" s="80">
        <f t="shared" si="36"/>
        <v>1.4370752078720836</v>
      </c>
      <c r="AX94" s="80">
        <f t="shared" si="37"/>
        <v>2.0629928190303333</v>
      </c>
      <c r="AY94" s="80">
        <f t="shared" si="38"/>
        <v>2.461593284154123</v>
      </c>
      <c r="AZ94" s="80">
        <f t="shared" si="39"/>
        <v>1.3344829138284551</v>
      </c>
      <c r="BA94" s="80">
        <f t="shared" si="40"/>
        <v>1.2031378233521139</v>
      </c>
      <c r="BB94" s="80">
        <f t="shared" si="41"/>
        <v>0.19460556869645312</v>
      </c>
      <c r="BC94" s="80">
        <f t="shared" si="42"/>
        <v>0.3105879142709958</v>
      </c>
      <c r="BD94" s="80">
        <f t="shared" si="43"/>
        <v>0.16966737475269131</v>
      </c>
      <c r="BE94" s="80">
        <f t="shared" si="44"/>
        <v>0.1696389267876692</v>
      </c>
      <c r="BF94" s="80">
        <f t="shared" si="45"/>
        <v>0.18794633413857098</v>
      </c>
      <c r="BG94" s="80">
        <f t="shared" si="45"/>
        <v>0.23180384691621631</v>
      </c>
      <c r="BH94" s="61">
        <f t="shared" si="46"/>
        <v>-0.82190105716691553</v>
      </c>
      <c r="BI94" s="90" t="s">
        <v>351</v>
      </c>
      <c r="BJ94" s="181" t="s">
        <v>593</v>
      </c>
    </row>
    <row r="95" spans="1:62">
      <c r="A95" s="2">
        <v>105</v>
      </c>
      <c r="B95" s="13"/>
      <c r="C95" s="14"/>
      <c r="D95" s="14">
        <v>70</v>
      </c>
      <c r="E95" s="21"/>
      <c r="F95" s="12"/>
      <c r="G95" s="13"/>
      <c r="H95" s="13"/>
      <c r="I95" s="13"/>
      <c r="J95" s="14">
        <v>3943</v>
      </c>
      <c r="K95" s="17" t="s">
        <v>155</v>
      </c>
      <c r="L95" s="99">
        <v>3</v>
      </c>
      <c r="M95" s="161">
        <v>39324194</v>
      </c>
      <c r="N95" s="161">
        <v>31220029.125</v>
      </c>
      <c r="O95" s="173">
        <v>24454214.925000001</v>
      </c>
      <c r="P95" s="161">
        <v>34146723.924999997</v>
      </c>
      <c r="Q95" s="161">
        <v>37759357.850000001</v>
      </c>
      <c r="R95" s="161">
        <v>40003693.274999999</v>
      </c>
      <c r="S95" s="161">
        <v>39408867.600000001</v>
      </c>
      <c r="T95" s="161">
        <v>44597074.549999997</v>
      </c>
      <c r="U95" s="161">
        <v>33384325.155000001</v>
      </c>
      <c r="V95" s="161">
        <v>43351427.473999999</v>
      </c>
      <c r="W95" s="161">
        <v>37871602.490000002</v>
      </c>
      <c r="X95" s="161">
        <v>31888714.642000001</v>
      </c>
      <c r="Y95" s="161">
        <v>7190943.8849999998</v>
      </c>
      <c r="Z95" s="161">
        <v>35359662.737999998</v>
      </c>
      <c r="AA95" s="174">
        <v>80</v>
      </c>
      <c r="AB95" s="118">
        <f t="shared" si="31"/>
        <v>0.4459537076306283</v>
      </c>
      <c r="AC95" s="113"/>
      <c r="AD95" s="161">
        <v>22771.781999999999</v>
      </c>
      <c r="AE95" s="161">
        <v>19154.312999999998</v>
      </c>
      <c r="AF95" s="163">
        <v>15551.518</v>
      </c>
      <c r="AG95" s="161">
        <v>23299.117999999999</v>
      </c>
      <c r="AH95" s="161">
        <v>27107.35</v>
      </c>
      <c r="AI95" s="161">
        <v>27603.521000000001</v>
      </c>
      <c r="AJ95" s="161">
        <v>25319.613000000001</v>
      </c>
      <c r="AK95" s="161">
        <v>26824.155999999999</v>
      </c>
      <c r="AL95" s="161">
        <v>22208.166000000001</v>
      </c>
      <c r="AM95" s="161">
        <v>27789.412</v>
      </c>
      <c r="AN95" s="161">
        <v>26596.33</v>
      </c>
      <c r="AO95" s="161">
        <v>20300.72</v>
      </c>
      <c r="AP95" s="161">
        <v>1893.826</v>
      </c>
      <c r="AQ95" s="161">
        <v>2048.7759999999998</v>
      </c>
      <c r="AR95" s="118">
        <f t="shared" si="32"/>
        <v>-0.8682587770531468</v>
      </c>
      <c r="AS95" s="53"/>
      <c r="AT95" s="79">
        <f t="shared" si="33"/>
        <v>1.1581563248314766</v>
      </c>
      <c r="AU95" s="80">
        <f t="shared" si="34"/>
        <v>1.2270528591315015</v>
      </c>
      <c r="AV95" s="152">
        <f t="shared" si="35"/>
        <v>1.2718885515397504</v>
      </c>
      <c r="AW95" s="80">
        <f t="shared" si="36"/>
        <v>1.3646473407624273</v>
      </c>
      <c r="AX95" s="80">
        <f t="shared" si="37"/>
        <v>1.4357950740414935</v>
      </c>
      <c r="AY95" s="80">
        <f t="shared" si="38"/>
        <v>1.3800486275226298</v>
      </c>
      <c r="AZ95" s="80">
        <f t="shared" si="39"/>
        <v>1.2849703400257053</v>
      </c>
      <c r="BA95" s="80">
        <f t="shared" si="40"/>
        <v>1.2029558562154612</v>
      </c>
      <c r="BB95" s="80">
        <f t="shared" si="41"/>
        <v>1.3304546907502106</v>
      </c>
      <c r="BC95" s="80">
        <f t="shared" si="42"/>
        <v>1.2820529158661125</v>
      </c>
      <c r="BD95" s="80">
        <f t="shared" si="43"/>
        <v>1.4045526595830087</v>
      </c>
      <c r="BE95" s="80">
        <f t="shared" si="44"/>
        <v>1.2732228456309318</v>
      </c>
      <c r="BF95" s="80">
        <f t="shared" si="45"/>
        <v>0.52672528955494691</v>
      </c>
      <c r="BG95" s="80">
        <f t="shared" si="45"/>
        <v>0.11588210075308439</v>
      </c>
      <c r="BH95" s="61">
        <f t="shared" si="46"/>
        <v>-0.90888973675185825</v>
      </c>
      <c r="BI95" s="90" t="s">
        <v>363</v>
      </c>
      <c r="BJ95" s="181" t="s">
        <v>594</v>
      </c>
    </row>
    <row r="96" spans="1:62">
      <c r="A96" s="2">
        <v>106</v>
      </c>
      <c r="B96" s="13"/>
      <c r="C96" s="14"/>
      <c r="D96" s="14">
        <v>100</v>
      </c>
      <c r="E96" s="14">
        <v>26.909999999999854</v>
      </c>
      <c r="F96" s="12">
        <v>2830</v>
      </c>
      <c r="G96" s="13">
        <v>74</v>
      </c>
      <c r="H96" s="13" t="s">
        <v>157</v>
      </c>
      <c r="I96" s="13" t="s">
        <v>11</v>
      </c>
      <c r="J96" s="14">
        <v>1626</v>
      </c>
      <c r="K96" s="17" t="s">
        <v>156</v>
      </c>
      <c r="L96" s="99">
        <v>6</v>
      </c>
      <c r="M96" s="161">
        <v>29296532.675000001</v>
      </c>
      <c r="N96" s="161">
        <v>21947782.300000001</v>
      </c>
      <c r="O96" s="173">
        <v>25725156.350000001</v>
      </c>
      <c r="P96" s="161">
        <v>25334492.550000001</v>
      </c>
      <c r="Q96" s="161">
        <v>25335884.625</v>
      </c>
      <c r="R96" s="161">
        <v>24021820.600000001</v>
      </c>
      <c r="S96" s="161">
        <v>24660800.550000001</v>
      </c>
      <c r="T96" s="161">
        <v>26568785.649999999</v>
      </c>
      <c r="U96" s="161">
        <v>12273147.960999999</v>
      </c>
      <c r="V96" s="161">
        <v>23873641.145</v>
      </c>
      <c r="W96" s="161">
        <v>23822941.752</v>
      </c>
      <c r="X96" s="161">
        <v>22733209.434999999</v>
      </c>
      <c r="Y96" s="161">
        <v>19499477.888</v>
      </c>
      <c r="Z96" s="161">
        <v>14813207.778999999</v>
      </c>
      <c r="AA96" s="174">
        <v>45.833333333333336</v>
      </c>
      <c r="AB96" s="118">
        <f t="shared" si="31"/>
        <v>-0.42417423717621067</v>
      </c>
      <c r="AC96" s="113"/>
      <c r="AD96" s="161">
        <v>30441.5</v>
      </c>
      <c r="AE96" s="161">
        <v>25448.345000000001</v>
      </c>
      <c r="AF96" s="163">
        <v>30511.137999999999</v>
      </c>
      <c r="AG96" s="161">
        <v>28676.201000000001</v>
      </c>
      <c r="AH96" s="161">
        <v>36997.678</v>
      </c>
      <c r="AI96" s="161">
        <v>30020.143</v>
      </c>
      <c r="AJ96" s="161">
        <v>29486.62</v>
      </c>
      <c r="AK96" s="161">
        <v>24230.452000000001</v>
      </c>
      <c r="AL96" s="161">
        <v>8978.3230000000003</v>
      </c>
      <c r="AM96" s="161">
        <v>19669.242999999999</v>
      </c>
      <c r="AN96" s="161">
        <v>46944.635999999999</v>
      </c>
      <c r="AO96" s="161">
        <v>57308.220999999998</v>
      </c>
      <c r="AP96" s="161">
        <v>42999.337</v>
      </c>
      <c r="AQ96" s="161">
        <v>31029.360000000001</v>
      </c>
      <c r="AR96" s="118">
        <f t="shared" si="32"/>
        <v>1.6984682773877578E-2</v>
      </c>
      <c r="AS96" s="53"/>
      <c r="AT96" s="79">
        <f t="shared" si="33"/>
        <v>2.0781640160425572</v>
      </c>
      <c r="AU96" s="80">
        <f t="shared" si="34"/>
        <v>2.3189901058932958</v>
      </c>
      <c r="AV96" s="152">
        <f t="shared" si="35"/>
        <v>2.372085719121392</v>
      </c>
      <c r="AW96" s="80">
        <f t="shared" si="36"/>
        <v>2.263807016730635</v>
      </c>
      <c r="AX96" s="80">
        <f t="shared" si="37"/>
        <v>2.9205751879287303</v>
      </c>
      <c r="AY96" s="80">
        <f t="shared" si="38"/>
        <v>2.4994061440955062</v>
      </c>
      <c r="AZ96" s="80">
        <f t="shared" si="39"/>
        <v>2.3913757333396868</v>
      </c>
      <c r="BA96" s="80">
        <f t="shared" si="40"/>
        <v>1.8239788840330384</v>
      </c>
      <c r="BB96" s="80">
        <f t="shared" si="41"/>
        <v>1.4630839664819715</v>
      </c>
      <c r="BC96" s="80">
        <f t="shared" si="42"/>
        <v>1.6477790614792287</v>
      </c>
      <c r="BD96" s="80">
        <f t="shared" si="43"/>
        <v>3.9411283869725175</v>
      </c>
      <c r="BE96" s="80">
        <f t="shared" si="44"/>
        <v>5.0418064518218344</v>
      </c>
      <c r="BF96" s="80">
        <f t="shared" si="45"/>
        <v>4.4103064960997589</v>
      </c>
      <c r="BG96" s="80">
        <f t="shared" si="45"/>
        <v>4.1894180467769973</v>
      </c>
      <c r="BH96" s="61">
        <f t="shared" si="46"/>
        <v>0.76613265406308151</v>
      </c>
      <c r="BI96" s="90"/>
      <c r="BJ96" s="181" t="s">
        <v>330</v>
      </c>
    </row>
    <row r="97" spans="1:62">
      <c r="A97" s="2">
        <v>107</v>
      </c>
      <c r="B97" s="13"/>
      <c r="C97" s="14"/>
      <c r="D97" s="14">
        <v>77</v>
      </c>
      <c r="E97" s="14">
        <v>41.529999999998836</v>
      </c>
      <c r="F97" s="12">
        <v>2832</v>
      </c>
      <c r="G97" s="13">
        <v>68</v>
      </c>
      <c r="H97" s="13" t="s">
        <v>159</v>
      </c>
      <c r="I97" s="13" t="s">
        <v>11</v>
      </c>
      <c r="J97" s="14">
        <v>1599</v>
      </c>
      <c r="K97" s="17" t="s">
        <v>158</v>
      </c>
      <c r="L97" s="99">
        <v>7</v>
      </c>
      <c r="M97" s="161">
        <v>36844663</v>
      </c>
      <c r="N97" s="161">
        <v>25839409.675000001</v>
      </c>
      <c r="O97" s="173">
        <v>31401833.675000001</v>
      </c>
      <c r="P97" s="161">
        <v>26380507.074999999</v>
      </c>
      <c r="Q97" s="161">
        <v>33685190.549999997</v>
      </c>
      <c r="R97" s="161">
        <v>26946268.800000001</v>
      </c>
      <c r="S97" s="161">
        <v>31952502.949999999</v>
      </c>
      <c r="T97" s="161">
        <v>27828465.824999999</v>
      </c>
      <c r="U97" s="161">
        <v>34168588.358999997</v>
      </c>
      <c r="V97" s="161">
        <v>38549906.417999998</v>
      </c>
      <c r="W97" s="161">
        <v>41667170.777999997</v>
      </c>
      <c r="X97" s="161">
        <v>32240377.581999999</v>
      </c>
      <c r="Y97" s="161">
        <v>40691724.932999998</v>
      </c>
      <c r="Z97" s="161">
        <v>38614088.762999997</v>
      </c>
      <c r="AA97" s="174">
        <v>40.333333333333336</v>
      </c>
      <c r="AB97" s="118">
        <f t="shared" si="31"/>
        <v>0.22967624001339457</v>
      </c>
      <c r="AC97" s="113"/>
      <c r="AD97" s="161">
        <v>39662.928999999996</v>
      </c>
      <c r="AE97" s="161">
        <v>36521.760000000002</v>
      </c>
      <c r="AF97" s="163">
        <v>46562.961000000003</v>
      </c>
      <c r="AG97" s="161">
        <v>41189.457999999999</v>
      </c>
      <c r="AH97" s="161">
        <v>64168.800000000003</v>
      </c>
      <c r="AI97" s="161">
        <v>37418.718999999997</v>
      </c>
      <c r="AJ97" s="161">
        <v>29235.638999999999</v>
      </c>
      <c r="AK97" s="161">
        <v>25229.001</v>
      </c>
      <c r="AL97" s="161">
        <v>2468.9650000000001</v>
      </c>
      <c r="AM97" s="161">
        <v>2657.527</v>
      </c>
      <c r="AN97" s="161">
        <v>3596.67</v>
      </c>
      <c r="AO97" s="161">
        <v>2764.7020000000002</v>
      </c>
      <c r="AP97" s="161">
        <v>6097.91</v>
      </c>
      <c r="AQ97" s="161">
        <v>5182.0249999999996</v>
      </c>
      <c r="AR97" s="118">
        <f t="shared" si="32"/>
        <v>-0.88870928977218611</v>
      </c>
      <c r="AS97" s="53"/>
      <c r="AT97" s="79">
        <f t="shared" si="33"/>
        <v>2.15298096226311</v>
      </c>
      <c r="AU97" s="80">
        <f t="shared" si="34"/>
        <v>2.8268261898672806</v>
      </c>
      <c r="AV97" s="152">
        <f t="shared" si="35"/>
        <v>2.9656205100576822</v>
      </c>
      <c r="AW97" s="80">
        <f t="shared" si="36"/>
        <v>3.1227192019393737</v>
      </c>
      <c r="AX97" s="80">
        <f t="shared" si="37"/>
        <v>3.8099116527040104</v>
      </c>
      <c r="AY97" s="80">
        <f t="shared" si="38"/>
        <v>2.7772838813216323</v>
      </c>
      <c r="AZ97" s="80">
        <f t="shared" si="39"/>
        <v>1.8299435913204416</v>
      </c>
      <c r="BA97" s="80">
        <f t="shared" si="40"/>
        <v>1.8131794371025123</v>
      </c>
      <c r="BB97" s="80">
        <f t="shared" si="41"/>
        <v>0.14451665219875409</v>
      </c>
      <c r="BC97" s="80">
        <f t="shared" si="42"/>
        <v>0.13787462782317564</v>
      </c>
      <c r="BD97" s="80">
        <f t="shared" si="43"/>
        <v>0.17263807130860054</v>
      </c>
      <c r="BE97" s="80">
        <f t="shared" si="44"/>
        <v>0.17150555963361608</v>
      </c>
      <c r="BF97" s="80">
        <f t="shared" si="45"/>
        <v>0.2997125341843026</v>
      </c>
      <c r="BG97" s="80">
        <f t="shared" si="45"/>
        <v>0.26840074004105019</v>
      </c>
      <c r="BH97" s="61">
        <f t="shared" si="46"/>
        <v>-0.90949592534486834</v>
      </c>
      <c r="BI97" s="90" t="s">
        <v>350</v>
      </c>
      <c r="BJ97" s="181" t="s">
        <v>595</v>
      </c>
    </row>
    <row r="98" spans="1:62">
      <c r="A98" s="2">
        <v>108</v>
      </c>
      <c r="B98" s="13"/>
      <c r="C98" s="14"/>
      <c r="D98" s="21"/>
      <c r="E98" s="14">
        <v>20.979999999999563</v>
      </c>
      <c r="F98" s="12"/>
      <c r="G98" s="13"/>
      <c r="H98" s="13"/>
      <c r="I98" s="13"/>
      <c r="J98" s="14">
        <v>2712</v>
      </c>
      <c r="K98" s="17" t="s">
        <v>160</v>
      </c>
      <c r="L98" s="160" t="s">
        <v>493</v>
      </c>
      <c r="M98" s="161">
        <v>18868599.765999999</v>
      </c>
      <c r="N98" s="161">
        <v>15245686.082</v>
      </c>
      <c r="O98" s="173">
        <v>15004757.186000001</v>
      </c>
      <c r="P98" s="161">
        <v>14156133.794</v>
      </c>
      <c r="Q98" s="161">
        <v>10687896.388</v>
      </c>
      <c r="R98" s="161">
        <v>14089802.945</v>
      </c>
      <c r="S98" s="161">
        <v>10632459.410999998</v>
      </c>
      <c r="T98" s="161">
        <v>11188637.549999999</v>
      </c>
      <c r="U98" s="161">
        <v>10280404.960999999</v>
      </c>
      <c r="V98" s="161">
        <v>10354695.649</v>
      </c>
      <c r="W98" s="161">
        <v>9451999.875</v>
      </c>
      <c r="X98" s="161">
        <v>11364139.007999999</v>
      </c>
      <c r="Y98" s="161">
        <v>8774620.1239999998</v>
      </c>
      <c r="Z98" s="161">
        <v>11142736.226</v>
      </c>
      <c r="AA98" s="174">
        <v>55.666666666666664</v>
      </c>
      <c r="AB98" s="118">
        <f t="shared" ref="AB98:AB129" si="47">(Z98-O98)/O98</f>
        <v>-0.25738643499032499</v>
      </c>
      <c r="AC98" s="113"/>
      <c r="AD98" s="161">
        <v>23048.822</v>
      </c>
      <c r="AE98" s="161">
        <v>24251.356</v>
      </c>
      <c r="AF98" s="163">
        <v>23572.938000000002</v>
      </c>
      <c r="AG98" s="161">
        <v>24072.019999999997</v>
      </c>
      <c r="AH98" s="161">
        <v>21152.243999999999</v>
      </c>
      <c r="AI98" s="161">
        <v>24320.758999999998</v>
      </c>
      <c r="AJ98" s="161">
        <v>18337.137000000002</v>
      </c>
      <c r="AK98" s="161">
        <v>17055.235999999997</v>
      </c>
      <c r="AL98" s="161">
        <v>19872.434000000001</v>
      </c>
      <c r="AM98" s="161">
        <v>19970.748</v>
      </c>
      <c r="AN98" s="161">
        <v>17983.858</v>
      </c>
      <c r="AO98" s="161">
        <v>21756.276000000002</v>
      </c>
      <c r="AP98" s="161">
        <v>15790.843000000001</v>
      </c>
      <c r="AQ98" s="161">
        <v>19958.031999999999</v>
      </c>
      <c r="AR98" s="118">
        <f t="shared" ref="AR98:AR129" si="48">(AQ98-AF98)/AF98</f>
        <v>-0.15334982851946594</v>
      </c>
      <c r="AS98" s="53"/>
      <c r="AT98" s="79">
        <f t="shared" ref="AT98:AT129" si="49">IF(M98=0,0,AD98*2000/M98)</f>
        <v>2.4430876997595226</v>
      </c>
      <c r="AU98" s="80">
        <f t="shared" ref="AU98:AU129" si="50">IF(N98=0,0,AE98*2000/N98)</f>
        <v>3.1814056605340508</v>
      </c>
      <c r="AV98" s="152">
        <f t="shared" ref="AV98:AV129" si="51">IF(O98=0,0,AF98*2000/O98)</f>
        <v>3.1420619084718595</v>
      </c>
      <c r="AW98" s="80">
        <f t="shared" ref="AW98:AW129" si="52">IF(P98=0,0,AG98*2000/P98)</f>
        <v>3.400931405466483</v>
      </c>
      <c r="AX98" s="80">
        <f t="shared" ref="AX98:AX129" si="53">IF(Q98=0,0,AH98*2000/Q98)</f>
        <v>3.9581678624334358</v>
      </c>
      <c r="AY98" s="80">
        <f t="shared" ref="AY98:AY129" si="54">IF(R98=0,0,AI98*2000/R98)</f>
        <v>3.4522497007143205</v>
      </c>
      <c r="AZ98" s="80">
        <f t="shared" ref="AZ98:AZ129" si="55">IF(S98=0,0,AJ98*2000/S98)</f>
        <v>3.44927477099588</v>
      </c>
      <c r="BA98" s="80">
        <f t="shared" ref="BA98:BA129" si="56">IF(T98=0,0,AK98*2000/T98)</f>
        <v>3.0486707472260548</v>
      </c>
      <c r="BB98" s="80">
        <f t="shared" ref="BB98:BB129" si="57">IF(U98=0,0,AL98*2000/U98)</f>
        <v>3.8660799988694143</v>
      </c>
      <c r="BC98" s="80">
        <f t="shared" ref="BC98:BC129" si="58">IF(V98=0,0,AM98*2000/V98)</f>
        <v>3.8573317221407017</v>
      </c>
      <c r="BD98" s="80">
        <f t="shared" ref="BD98:BD129" si="59">IF(W98=0,0,AN98*2000/W98)</f>
        <v>3.805302208597416</v>
      </c>
      <c r="BE98" s="80">
        <f t="shared" ref="BE98:BE129" si="60">IF(X98=0,0,AO98*2000/X98)</f>
        <v>3.8289352118421398</v>
      </c>
      <c r="BF98" s="80">
        <f t="shared" si="45"/>
        <v>3.5992083479054551</v>
      </c>
      <c r="BG98" s="80">
        <f t="shared" si="45"/>
        <v>3.5822497446239021</v>
      </c>
      <c r="BH98" s="61">
        <f t="shared" ref="BH98:BH129" si="61">(BG98-AV98)/AV98</f>
        <v>0.14009521421750973</v>
      </c>
      <c r="BI98" s="90"/>
      <c r="BJ98" s="181" t="s">
        <v>596</v>
      </c>
    </row>
    <row r="99" spans="1:62">
      <c r="A99" s="2">
        <v>109</v>
      </c>
      <c r="B99" s="13"/>
      <c r="C99" s="14"/>
      <c r="D99" s="14">
        <v>38</v>
      </c>
      <c r="E99" s="14">
        <v>36.660000000003492</v>
      </c>
      <c r="F99" s="12">
        <v>2836</v>
      </c>
      <c r="G99" s="13">
        <v>60</v>
      </c>
      <c r="H99" s="13" t="s">
        <v>162</v>
      </c>
      <c r="I99" s="13" t="s">
        <v>11</v>
      </c>
      <c r="J99" s="14">
        <v>1626</v>
      </c>
      <c r="K99" s="17" t="s">
        <v>161</v>
      </c>
      <c r="L99" s="99">
        <v>12</v>
      </c>
      <c r="M99" s="161">
        <v>26676884.425000001</v>
      </c>
      <c r="N99" s="161">
        <v>34858120.25</v>
      </c>
      <c r="O99" s="173">
        <v>40123647.825000003</v>
      </c>
      <c r="P99" s="161">
        <v>31505463.910999998</v>
      </c>
      <c r="Q99" s="161">
        <v>22621910.340999998</v>
      </c>
      <c r="R99" s="161">
        <v>31030885.923</v>
      </c>
      <c r="S99" s="161">
        <v>31705424.75</v>
      </c>
      <c r="T99" s="161">
        <v>24480325.888</v>
      </c>
      <c r="U99" s="161">
        <v>26876131.765999999</v>
      </c>
      <c r="V99" s="161">
        <v>28746315.951000001</v>
      </c>
      <c r="W99" s="161">
        <v>24931939.429000001</v>
      </c>
      <c r="X99" s="161">
        <v>21935452.267999999</v>
      </c>
      <c r="Y99" s="161">
        <v>23361606.368000001</v>
      </c>
      <c r="Z99" s="161">
        <v>26371179.642999999</v>
      </c>
      <c r="AA99" s="174">
        <v>46</v>
      </c>
      <c r="AB99" s="118">
        <f t="shared" si="47"/>
        <v>-0.34275219047833427</v>
      </c>
      <c r="AC99" s="113"/>
      <c r="AD99" s="161">
        <v>19372.131000000001</v>
      </c>
      <c r="AE99" s="161">
        <v>30329.126</v>
      </c>
      <c r="AF99" s="163">
        <v>41840.317000000003</v>
      </c>
      <c r="AG99" s="161">
        <v>30968.304</v>
      </c>
      <c r="AH99" s="161">
        <v>25593.542000000001</v>
      </c>
      <c r="AI99" s="161">
        <v>37773.891000000003</v>
      </c>
      <c r="AJ99" s="161">
        <v>38697.127</v>
      </c>
      <c r="AK99" s="161">
        <v>32219.491000000002</v>
      </c>
      <c r="AL99" s="161">
        <v>20582.907999999999</v>
      </c>
      <c r="AM99" s="161">
        <v>36502.849000000002</v>
      </c>
      <c r="AN99" s="161">
        <v>34481.008000000002</v>
      </c>
      <c r="AO99" s="161">
        <v>31449.031999999999</v>
      </c>
      <c r="AP99" s="161">
        <v>37045.231</v>
      </c>
      <c r="AQ99" s="161">
        <v>39561.542999999998</v>
      </c>
      <c r="AR99" s="118">
        <f t="shared" si="48"/>
        <v>-5.4463593093714006E-2</v>
      </c>
      <c r="AS99" s="53"/>
      <c r="AT99" s="79">
        <f t="shared" si="49"/>
        <v>1.4523533326737048</v>
      </c>
      <c r="AU99" s="80">
        <f t="shared" si="50"/>
        <v>1.7401469604489073</v>
      </c>
      <c r="AV99" s="152">
        <f t="shared" si="51"/>
        <v>2.0855689483910975</v>
      </c>
      <c r="AW99" s="80">
        <f t="shared" si="52"/>
        <v>1.965900523635048</v>
      </c>
      <c r="AX99" s="80">
        <f t="shared" si="53"/>
        <v>2.2627215486407626</v>
      </c>
      <c r="AY99" s="80">
        <f t="shared" si="54"/>
        <v>2.4345995853120073</v>
      </c>
      <c r="AZ99" s="80">
        <f t="shared" si="55"/>
        <v>2.441041386774041</v>
      </c>
      <c r="BA99" s="80">
        <f t="shared" si="56"/>
        <v>2.6322763142457721</v>
      </c>
      <c r="BB99" s="80">
        <f t="shared" si="57"/>
        <v>1.5316867902871854</v>
      </c>
      <c r="BC99" s="80">
        <f t="shared" si="58"/>
        <v>2.5396540594781971</v>
      </c>
      <c r="BD99" s="80">
        <f t="shared" si="59"/>
        <v>2.766010891225962</v>
      </c>
      <c r="BE99" s="80">
        <f t="shared" si="60"/>
        <v>2.8674158723299867</v>
      </c>
      <c r="BF99" s="80">
        <f t="shared" si="45"/>
        <v>3.1714626482829025</v>
      </c>
      <c r="BG99" s="80">
        <f t="shared" si="45"/>
        <v>3.0003620266946434</v>
      </c>
      <c r="BH99" s="61">
        <f t="shared" si="61"/>
        <v>0.43862998584115798</v>
      </c>
      <c r="BI99" s="90"/>
      <c r="BJ99" s="181" t="s">
        <v>331</v>
      </c>
    </row>
    <row r="100" spans="1:62">
      <c r="A100" s="2">
        <v>110</v>
      </c>
      <c r="B100" s="13"/>
      <c r="C100" s="14"/>
      <c r="D100" s="16">
        <v>46</v>
      </c>
      <c r="E100" s="14">
        <v>31.769999999996799</v>
      </c>
      <c r="F100" s="12">
        <v>2837</v>
      </c>
      <c r="G100" s="13">
        <v>63</v>
      </c>
      <c r="H100" s="13" t="s">
        <v>164</v>
      </c>
      <c r="I100" s="13" t="s">
        <v>11</v>
      </c>
      <c r="J100" s="14">
        <v>2850</v>
      </c>
      <c r="K100" s="17" t="s">
        <v>163</v>
      </c>
      <c r="L100" s="99">
        <v>5</v>
      </c>
      <c r="M100" s="161">
        <v>25279802.375</v>
      </c>
      <c r="N100" s="161">
        <v>18723083.850000001</v>
      </c>
      <c r="O100" s="173">
        <v>32428652.949999999</v>
      </c>
      <c r="P100" s="161">
        <v>34726844.5</v>
      </c>
      <c r="Q100" s="161">
        <v>34355464.75</v>
      </c>
      <c r="R100" s="161">
        <v>43019729.975000001</v>
      </c>
      <c r="S100" s="161">
        <v>42648145.575000003</v>
      </c>
      <c r="T100" s="161">
        <v>34014902.975000001</v>
      </c>
      <c r="U100" s="161">
        <v>35179791.134999998</v>
      </c>
      <c r="V100" s="161">
        <v>27935909.094000001</v>
      </c>
      <c r="W100" s="161">
        <v>31735223.818</v>
      </c>
      <c r="X100" s="161">
        <v>39941603.728</v>
      </c>
      <c r="Y100" s="161">
        <v>23952908.824999999</v>
      </c>
      <c r="Z100" s="161">
        <v>0</v>
      </c>
      <c r="AA100" s="174">
        <v>61.75</v>
      </c>
      <c r="AB100" s="118">
        <f t="shared" si="47"/>
        <v>-1</v>
      </c>
      <c r="AC100" s="113"/>
      <c r="AD100" s="161">
        <v>36646.271000000001</v>
      </c>
      <c r="AE100" s="161">
        <v>25678.825000000001</v>
      </c>
      <c r="AF100" s="163">
        <v>37474.067000000003</v>
      </c>
      <c r="AG100" s="161">
        <v>43566.394</v>
      </c>
      <c r="AH100" s="161">
        <v>43710.964</v>
      </c>
      <c r="AI100" s="161">
        <v>49292.866000000002</v>
      </c>
      <c r="AJ100" s="161">
        <v>48631.561999999998</v>
      </c>
      <c r="AK100" s="161">
        <v>37056.572</v>
      </c>
      <c r="AL100" s="161">
        <v>35711.409</v>
      </c>
      <c r="AM100" s="161">
        <v>28127.938999999998</v>
      </c>
      <c r="AN100" s="161">
        <v>31526.671999999999</v>
      </c>
      <c r="AO100" s="161">
        <v>34804.673999999999</v>
      </c>
      <c r="AP100" s="161">
        <v>29916.038</v>
      </c>
      <c r="AQ100" s="161">
        <v>0</v>
      </c>
      <c r="AR100" s="118">
        <f t="shared" si="48"/>
        <v>-1</v>
      </c>
      <c r="AS100" s="53"/>
      <c r="AT100" s="79">
        <f t="shared" si="49"/>
        <v>2.8992529653824084</v>
      </c>
      <c r="AU100" s="80">
        <f t="shared" si="50"/>
        <v>2.7430123376817539</v>
      </c>
      <c r="AV100" s="152">
        <f t="shared" si="51"/>
        <v>2.3111701283293669</v>
      </c>
      <c r="AW100" s="80">
        <f t="shared" si="52"/>
        <v>2.5090902802873436</v>
      </c>
      <c r="AX100" s="80">
        <f t="shared" si="53"/>
        <v>2.544629468300236</v>
      </c>
      <c r="AY100" s="80">
        <f t="shared" si="54"/>
        <v>2.2916399535118188</v>
      </c>
      <c r="AZ100" s="80">
        <f t="shared" si="55"/>
        <v>2.2805944476285704</v>
      </c>
      <c r="BA100" s="80">
        <f t="shared" si="56"/>
        <v>2.1788433162508527</v>
      </c>
      <c r="BB100" s="80">
        <f t="shared" si="57"/>
        <v>2.0302229119530559</v>
      </c>
      <c r="BC100" s="80">
        <f t="shared" si="58"/>
        <v>2.0137478902407544</v>
      </c>
      <c r="BD100" s="80">
        <f t="shared" si="59"/>
        <v>1.986856760853742</v>
      </c>
      <c r="BE100" s="80">
        <f t="shared" si="60"/>
        <v>1.7427779934435186</v>
      </c>
      <c r="BF100" s="80">
        <f t="shared" si="45"/>
        <v>2.4979043855229972</v>
      </c>
      <c r="BG100" s="80">
        <f t="shared" si="45"/>
        <v>0</v>
      </c>
      <c r="BH100" s="61">
        <f t="shared" si="61"/>
        <v>-1</v>
      </c>
      <c r="BI100" s="90"/>
      <c r="BJ100" s="181" t="s">
        <v>597</v>
      </c>
    </row>
    <row r="101" spans="1:62">
      <c r="A101" s="2">
        <v>111</v>
      </c>
      <c r="B101" s="13"/>
      <c r="C101" s="14"/>
      <c r="D101" s="16">
        <v>2</v>
      </c>
      <c r="E101" s="16">
        <v>77.470000000001164</v>
      </c>
      <c r="F101" s="12">
        <v>2840</v>
      </c>
      <c r="G101" s="13">
        <v>62</v>
      </c>
      <c r="H101" s="13" t="s">
        <v>166</v>
      </c>
      <c r="I101" s="13" t="s">
        <v>11</v>
      </c>
      <c r="J101" s="14">
        <v>593</v>
      </c>
      <c r="K101" s="17" t="s">
        <v>165</v>
      </c>
      <c r="L101" s="99">
        <v>4</v>
      </c>
      <c r="M101" s="161">
        <v>39401653.825000003</v>
      </c>
      <c r="N101" s="161">
        <v>28039496.425000001</v>
      </c>
      <c r="O101" s="173">
        <v>43720679.799999997</v>
      </c>
      <c r="P101" s="161">
        <v>47052639.200000003</v>
      </c>
      <c r="Q101" s="161">
        <v>27387382.375</v>
      </c>
      <c r="R101" s="161">
        <v>44779193.25</v>
      </c>
      <c r="S101" s="161">
        <v>38915109.549999997</v>
      </c>
      <c r="T101" s="161">
        <v>44885033.725000001</v>
      </c>
      <c r="U101" s="161">
        <v>36844643.395999998</v>
      </c>
      <c r="V101" s="161">
        <v>20260274.344000001</v>
      </c>
      <c r="W101" s="161">
        <v>25123658.02</v>
      </c>
      <c r="X101" s="161">
        <v>28347872.100000001</v>
      </c>
      <c r="Y101" s="161">
        <v>25808235.669</v>
      </c>
      <c r="Z101" s="161">
        <v>29539572.434999999</v>
      </c>
      <c r="AA101" s="174">
        <v>2.8333333333333335</v>
      </c>
      <c r="AB101" s="118">
        <f t="shared" si="47"/>
        <v>-0.324356973173139</v>
      </c>
      <c r="AC101" s="113"/>
      <c r="AD101" s="161">
        <v>76276.627999999997</v>
      </c>
      <c r="AE101" s="161">
        <v>46660.188999999998</v>
      </c>
      <c r="AF101" s="163">
        <v>87589.614000000001</v>
      </c>
      <c r="AG101" s="161">
        <v>83557.672000000006</v>
      </c>
      <c r="AH101" s="161">
        <v>47873.506000000001</v>
      </c>
      <c r="AI101" s="161">
        <v>80980.932000000001</v>
      </c>
      <c r="AJ101" s="161">
        <v>71922.539000000004</v>
      </c>
      <c r="AK101" s="161">
        <v>92626.290999999997</v>
      </c>
      <c r="AL101" s="161">
        <v>72394.948999999993</v>
      </c>
      <c r="AM101" s="161">
        <v>12025.109</v>
      </c>
      <c r="AN101" s="161">
        <v>1823.059</v>
      </c>
      <c r="AO101" s="161">
        <v>1803.165</v>
      </c>
      <c r="AP101" s="161">
        <v>2179.3020000000001</v>
      </c>
      <c r="AQ101" s="161">
        <v>1674.1079999999999</v>
      </c>
      <c r="AR101" s="118">
        <f t="shared" si="48"/>
        <v>-0.98088691200306022</v>
      </c>
      <c r="AS101" s="53"/>
      <c r="AT101" s="79">
        <f t="shared" si="49"/>
        <v>3.8717475331760389</v>
      </c>
      <c r="AU101" s="80">
        <f t="shared" si="50"/>
        <v>3.3281759624183405</v>
      </c>
      <c r="AV101" s="152">
        <f t="shared" si="51"/>
        <v>4.0067818890592823</v>
      </c>
      <c r="AW101" s="80">
        <f t="shared" si="52"/>
        <v>3.5516678095285248</v>
      </c>
      <c r="AX101" s="80">
        <f t="shared" si="53"/>
        <v>3.496026406941346</v>
      </c>
      <c r="AY101" s="80">
        <f t="shared" si="54"/>
        <v>3.6168999985277761</v>
      </c>
      <c r="AZ101" s="80">
        <f t="shared" si="55"/>
        <v>3.6963811656544601</v>
      </c>
      <c r="BA101" s="80">
        <f t="shared" si="56"/>
        <v>4.1272684150133161</v>
      </c>
      <c r="BB101" s="80">
        <f t="shared" si="57"/>
        <v>3.9297407887443137</v>
      </c>
      <c r="BC101" s="80">
        <f t="shared" si="58"/>
        <v>1.1870628004167365</v>
      </c>
      <c r="BD101" s="80">
        <f t="shared" si="59"/>
        <v>0.14512687591502252</v>
      </c>
      <c r="BE101" s="80">
        <f t="shared" si="60"/>
        <v>0.1272169560832751</v>
      </c>
      <c r="BF101" s="80">
        <f t="shared" si="45"/>
        <v>0.1688842296660911</v>
      </c>
      <c r="BG101" s="80">
        <f t="shared" si="45"/>
        <v>0.11334679969954008</v>
      </c>
      <c r="BH101" s="61">
        <f t="shared" si="61"/>
        <v>-0.97171126284436915</v>
      </c>
      <c r="BI101" s="90" t="s">
        <v>348</v>
      </c>
      <c r="BJ101" s="181" t="s">
        <v>534</v>
      </c>
    </row>
    <row r="102" spans="1:62">
      <c r="A102" s="2">
        <v>113</v>
      </c>
      <c r="B102" s="13"/>
      <c r="C102" s="14"/>
      <c r="D102" s="16">
        <v>91</v>
      </c>
      <c r="E102" s="16">
        <v>20.139999999999418</v>
      </c>
      <c r="F102" s="12"/>
      <c r="G102" s="13"/>
      <c r="H102" s="13"/>
      <c r="I102" s="13"/>
      <c r="J102" s="14">
        <v>3403</v>
      </c>
      <c r="K102" s="17" t="s">
        <v>167</v>
      </c>
      <c r="L102" s="99" t="s">
        <v>377</v>
      </c>
      <c r="M102" s="161">
        <v>13637137.15</v>
      </c>
      <c r="N102" s="161">
        <v>10837951.25</v>
      </c>
      <c r="O102" s="173">
        <v>11546067.350000001</v>
      </c>
      <c r="P102" s="161">
        <v>12286856.550000001</v>
      </c>
      <c r="Q102" s="161">
        <v>7696340.6500000004</v>
      </c>
      <c r="R102" s="161">
        <v>1035723.275</v>
      </c>
      <c r="S102" s="161">
        <v>0</v>
      </c>
      <c r="T102" s="161">
        <v>0</v>
      </c>
      <c r="U102" s="161">
        <v>0</v>
      </c>
      <c r="V102" s="161">
        <v>0</v>
      </c>
      <c r="W102" s="161">
        <v>0</v>
      </c>
      <c r="X102" s="161">
        <v>0</v>
      </c>
      <c r="Y102" s="161">
        <v>0</v>
      </c>
      <c r="Z102" s="161">
        <v>0</v>
      </c>
      <c r="AA102" s="174">
        <v>75.25</v>
      </c>
      <c r="AB102" s="118">
        <f t="shared" si="47"/>
        <v>-1</v>
      </c>
      <c r="AC102" s="113"/>
      <c r="AD102" s="161">
        <v>31308.290999999997</v>
      </c>
      <c r="AE102" s="161">
        <v>25802.014000000003</v>
      </c>
      <c r="AF102" s="163">
        <v>23654.841</v>
      </c>
      <c r="AG102" s="161">
        <v>23677.066999999999</v>
      </c>
      <c r="AH102" s="161">
        <v>13506.008</v>
      </c>
      <c r="AI102" s="161">
        <v>1901.5390000000002</v>
      </c>
      <c r="AJ102" s="161">
        <v>0</v>
      </c>
      <c r="AK102" s="161">
        <v>0</v>
      </c>
      <c r="AL102" s="161">
        <v>0</v>
      </c>
      <c r="AM102" s="161">
        <v>0</v>
      </c>
      <c r="AN102" s="161">
        <v>0</v>
      </c>
      <c r="AO102" s="161">
        <v>0</v>
      </c>
      <c r="AP102" s="161">
        <v>0</v>
      </c>
      <c r="AQ102" s="161">
        <v>0</v>
      </c>
      <c r="AR102" s="118">
        <f t="shared" si="48"/>
        <v>-1</v>
      </c>
      <c r="AS102" s="53"/>
      <c r="AT102" s="79">
        <f t="shared" si="49"/>
        <v>4.5916222232904644</v>
      </c>
      <c r="AU102" s="80">
        <f t="shared" si="50"/>
        <v>4.7614190920078192</v>
      </c>
      <c r="AV102" s="152">
        <f t="shared" si="51"/>
        <v>4.097471508340023</v>
      </c>
      <c r="AW102" s="80">
        <f t="shared" si="52"/>
        <v>3.8540479257080604</v>
      </c>
      <c r="AX102" s="80">
        <f t="shared" si="53"/>
        <v>3.5097219871628211</v>
      </c>
      <c r="AY102" s="80">
        <f t="shared" si="54"/>
        <v>3.6719055097028694</v>
      </c>
      <c r="AZ102" s="80">
        <f t="shared" si="55"/>
        <v>0</v>
      </c>
      <c r="BA102" s="80">
        <f t="shared" si="56"/>
        <v>0</v>
      </c>
      <c r="BB102" s="80">
        <f t="shared" si="57"/>
        <v>0</v>
      </c>
      <c r="BC102" s="80">
        <f t="shared" si="58"/>
        <v>0</v>
      </c>
      <c r="BD102" s="80">
        <f t="shared" si="59"/>
        <v>0</v>
      </c>
      <c r="BE102" s="80">
        <f t="shared" si="60"/>
        <v>0</v>
      </c>
      <c r="BF102" s="80">
        <f t="shared" si="45"/>
        <v>0</v>
      </c>
      <c r="BG102" s="80">
        <f t="shared" si="45"/>
        <v>0</v>
      </c>
      <c r="BH102" s="61">
        <f t="shared" si="61"/>
        <v>-1</v>
      </c>
      <c r="BI102" s="90" t="s">
        <v>349</v>
      </c>
      <c r="BJ102" s="52" t="s">
        <v>336</v>
      </c>
    </row>
    <row r="103" spans="1:62">
      <c r="A103" s="2">
        <v>114</v>
      </c>
      <c r="B103" s="13"/>
      <c r="C103" s="14"/>
      <c r="D103" s="14">
        <v>62</v>
      </c>
      <c r="E103" s="14">
        <v>27.259999999998399</v>
      </c>
      <c r="F103" s="12">
        <v>2850</v>
      </c>
      <c r="G103" s="13">
        <v>65</v>
      </c>
      <c r="H103" s="13" t="s">
        <v>169</v>
      </c>
      <c r="I103" s="13" t="s">
        <v>11</v>
      </c>
      <c r="J103" s="14">
        <v>1745</v>
      </c>
      <c r="K103" s="17" t="s">
        <v>168</v>
      </c>
      <c r="L103" s="99">
        <v>1</v>
      </c>
      <c r="M103" s="161">
        <v>40099595.612999998</v>
      </c>
      <c r="N103" s="161">
        <v>32496835.368999999</v>
      </c>
      <c r="O103" s="173">
        <v>41201682.245999999</v>
      </c>
      <c r="P103" s="161">
        <v>35057415.969999999</v>
      </c>
      <c r="Q103" s="161">
        <v>34156245.555</v>
      </c>
      <c r="R103" s="161">
        <v>31282781.197999999</v>
      </c>
      <c r="S103" s="161">
        <v>30646463.905999999</v>
      </c>
      <c r="T103" s="161">
        <v>37624045.387000002</v>
      </c>
      <c r="U103" s="161">
        <v>38355773.836999997</v>
      </c>
      <c r="V103" s="161">
        <v>39282807.262000002</v>
      </c>
      <c r="W103" s="161">
        <v>32473530.502</v>
      </c>
      <c r="X103" s="161">
        <v>38905212.325999998</v>
      </c>
      <c r="Y103" s="161">
        <v>32346845.109000001</v>
      </c>
      <c r="Z103" s="161">
        <v>34428851.997000001</v>
      </c>
      <c r="AA103" s="174">
        <v>48</v>
      </c>
      <c r="AB103" s="118">
        <f t="shared" si="47"/>
        <v>-0.16438237178185916</v>
      </c>
      <c r="AC103" s="113"/>
      <c r="AD103" s="161">
        <v>29042.821</v>
      </c>
      <c r="AE103" s="161">
        <v>24370.963</v>
      </c>
      <c r="AF103" s="163">
        <v>31836.024000000001</v>
      </c>
      <c r="AG103" s="161">
        <v>29430.258999999998</v>
      </c>
      <c r="AH103" s="161">
        <v>29536.719000000001</v>
      </c>
      <c r="AI103" s="161">
        <v>24541.575000000001</v>
      </c>
      <c r="AJ103" s="161">
        <v>23181.839</v>
      </c>
      <c r="AK103" s="161">
        <v>28031.646000000001</v>
      </c>
      <c r="AL103" s="161">
        <v>9611.9210000000003</v>
      </c>
      <c r="AM103" s="161">
        <v>12423.034</v>
      </c>
      <c r="AN103" s="161">
        <v>2870.87</v>
      </c>
      <c r="AO103" s="161">
        <v>1933.7460000000001</v>
      </c>
      <c r="AP103" s="161">
        <v>2941.7339999999999</v>
      </c>
      <c r="AQ103" s="161">
        <v>3655.2260000000001</v>
      </c>
      <c r="AR103" s="118">
        <f t="shared" si="48"/>
        <v>-0.88518585109748638</v>
      </c>
      <c r="AS103" s="53"/>
      <c r="AT103" s="79">
        <f t="shared" si="49"/>
        <v>1.4485343583157995</v>
      </c>
      <c r="AU103" s="80">
        <f t="shared" si="50"/>
        <v>1.4998976191539202</v>
      </c>
      <c r="AV103" s="152">
        <f t="shared" si="51"/>
        <v>1.5453749587174077</v>
      </c>
      <c r="AW103" s="80">
        <f t="shared" si="52"/>
        <v>1.6789748009485139</v>
      </c>
      <c r="AX103" s="80">
        <f t="shared" si="53"/>
        <v>1.7295061866468069</v>
      </c>
      <c r="AY103" s="80">
        <f t="shared" si="54"/>
        <v>1.5690149059744736</v>
      </c>
      <c r="AZ103" s="80">
        <f t="shared" si="55"/>
        <v>1.5128557128877393</v>
      </c>
      <c r="BA103" s="80">
        <f t="shared" si="56"/>
        <v>1.490092078704838</v>
      </c>
      <c r="BB103" s="80">
        <f t="shared" si="57"/>
        <v>0.50119812682427678</v>
      </c>
      <c r="BC103" s="80">
        <f t="shared" si="58"/>
        <v>0.63249216977511435</v>
      </c>
      <c r="BD103" s="80">
        <f t="shared" si="59"/>
        <v>0.17681292767493742</v>
      </c>
      <c r="BE103" s="80">
        <f t="shared" si="60"/>
        <v>9.9408068193870019E-2</v>
      </c>
      <c r="BF103" s="80">
        <f t="shared" si="45"/>
        <v>0.18188691911604751</v>
      </c>
      <c r="BG103" s="80">
        <f t="shared" si="45"/>
        <v>0.21233504970299344</v>
      </c>
      <c r="BH103" s="61">
        <f t="shared" si="61"/>
        <v>-0.86259965679835915</v>
      </c>
      <c r="BI103" s="90" t="s">
        <v>350</v>
      </c>
      <c r="BJ103" s="182" t="s">
        <v>599</v>
      </c>
    </row>
    <row r="104" spans="1:62">
      <c r="A104" s="2">
        <v>115</v>
      </c>
      <c r="B104" s="13"/>
      <c r="C104" s="14"/>
      <c r="D104" s="14">
        <v>72</v>
      </c>
      <c r="E104" s="14">
        <v>24.770000000000437</v>
      </c>
      <c r="F104" s="12"/>
      <c r="G104" s="13"/>
      <c r="H104" s="13"/>
      <c r="I104" s="13"/>
      <c r="J104" s="14">
        <v>2549</v>
      </c>
      <c r="K104" s="17" t="s">
        <v>171</v>
      </c>
      <c r="L104" s="99">
        <v>3</v>
      </c>
      <c r="M104" s="161">
        <v>31069103.635000002</v>
      </c>
      <c r="N104" s="161">
        <v>37083053.141999997</v>
      </c>
      <c r="O104" s="173">
        <v>35393380.75</v>
      </c>
      <c r="P104" s="161">
        <v>36720870.075000003</v>
      </c>
      <c r="Q104" s="161">
        <v>34163795.575000003</v>
      </c>
      <c r="R104" s="161">
        <v>29003821.655000001</v>
      </c>
      <c r="S104" s="161">
        <v>37740832.211000003</v>
      </c>
      <c r="T104" s="161">
        <v>37394108.598999999</v>
      </c>
      <c r="U104" s="161">
        <v>38171928.693999998</v>
      </c>
      <c r="V104" s="161">
        <v>41031770.572999999</v>
      </c>
      <c r="W104" s="161">
        <v>31990407.908</v>
      </c>
      <c r="X104" s="161">
        <v>38073489.924000002</v>
      </c>
      <c r="Y104" s="161">
        <v>20431633.072999999</v>
      </c>
      <c r="Z104" s="161">
        <v>35729621.483999997</v>
      </c>
      <c r="AA104" s="174">
        <v>53.333333333333336</v>
      </c>
      <c r="AB104" s="118">
        <f t="shared" si="47"/>
        <v>9.500102190718172E-3</v>
      </c>
      <c r="AC104" s="113"/>
      <c r="AD104" s="161">
        <v>22685.654999999999</v>
      </c>
      <c r="AE104" s="161">
        <v>28575.365000000002</v>
      </c>
      <c r="AF104" s="163">
        <v>28225.036</v>
      </c>
      <c r="AG104" s="161">
        <v>31261.585999999999</v>
      </c>
      <c r="AH104" s="161">
        <v>30513.237000000001</v>
      </c>
      <c r="AI104" s="161">
        <v>23889.201000000001</v>
      </c>
      <c r="AJ104" s="161">
        <v>29965.531999999999</v>
      </c>
      <c r="AK104" s="161">
        <v>28958.026000000002</v>
      </c>
      <c r="AL104" s="161">
        <v>6477.9830000000002</v>
      </c>
      <c r="AM104" s="161">
        <v>17856.009999999998</v>
      </c>
      <c r="AN104" s="161">
        <v>1207.7049999999999</v>
      </c>
      <c r="AO104" s="161">
        <v>1980.2550000000001</v>
      </c>
      <c r="AP104" s="161">
        <v>1458.4</v>
      </c>
      <c r="AQ104" s="161">
        <v>2805.9670000000001</v>
      </c>
      <c r="AR104" s="118">
        <f t="shared" si="48"/>
        <v>-0.90058588410657825</v>
      </c>
      <c r="AS104" s="53"/>
      <c r="AT104" s="79">
        <f t="shared" si="49"/>
        <v>1.4603353393462006</v>
      </c>
      <c r="AU104" s="80">
        <f t="shared" si="50"/>
        <v>1.5411549254360477</v>
      </c>
      <c r="AV104" s="152">
        <f t="shared" si="51"/>
        <v>1.5949330299564559</v>
      </c>
      <c r="AW104" s="80">
        <f t="shared" si="52"/>
        <v>1.7026604182390142</v>
      </c>
      <c r="AX104" s="80">
        <f t="shared" si="53"/>
        <v>1.7862908079410611</v>
      </c>
      <c r="AY104" s="80">
        <f t="shared" si="54"/>
        <v>1.6473140184187909</v>
      </c>
      <c r="AZ104" s="80">
        <f t="shared" si="55"/>
        <v>1.5879634997166914</v>
      </c>
      <c r="BA104" s="80">
        <f t="shared" si="56"/>
        <v>1.5488015136573894</v>
      </c>
      <c r="BB104" s="80">
        <f t="shared" si="57"/>
        <v>0.33941082998084049</v>
      </c>
      <c r="BC104" s="80">
        <f t="shared" si="58"/>
        <v>0.87035045042632064</v>
      </c>
      <c r="BD104" s="80">
        <f t="shared" si="59"/>
        <v>7.5504195099555652E-2</v>
      </c>
      <c r="BE104" s="80">
        <f t="shared" si="60"/>
        <v>0.10402277300835124</v>
      </c>
      <c r="BF104" s="80">
        <f t="shared" si="45"/>
        <v>0.14275902418463524</v>
      </c>
      <c r="BG104" s="80">
        <f t="shared" si="45"/>
        <v>0.15706670731211267</v>
      </c>
      <c r="BH104" s="61">
        <f t="shared" si="61"/>
        <v>-0.90152144048556027</v>
      </c>
      <c r="BI104" s="90" t="s">
        <v>350</v>
      </c>
      <c r="BJ104" s="182" t="s">
        <v>536</v>
      </c>
    </row>
    <row r="105" spans="1:62">
      <c r="A105" s="2">
        <v>116</v>
      </c>
      <c r="B105" s="13"/>
      <c r="C105" s="14"/>
      <c r="D105" s="16">
        <v>57</v>
      </c>
      <c r="E105" s="14">
        <v>25.450000000000728</v>
      </c>
      <c r="F105" s="12"/>
      <c r="G105" s="13"/>
      <c r="H105" s="13"/>
      <c r="I105" s="13"/>
      <c r="J105" s="14">
        <v>2549</v>
      </c>
      <c r="K105" s="17" t="s">
        <v>170</v>
      </c>
      <c r="L105" s="99">
        <v>2</v>
      </c>
      <c r="M105" s="161">
        <v>39198476.365000002</v>
      </c>
      <c r="N105" s="161">
        <v>25848052.004999999</v>
      </c>
      <c r="O105" s="173">
        <v>37778253.333999999</v>
      </c>
      <c r="P105" s="161">
        <v>36350828.490999997</v>
      </c>
      <c r="Q105" s="161">
        <v>34228434.832000002</v>
      </c>
      <c r="R105" s="161">
        <v>34405611.866999999</v>
      </c>
      <c r="S105" s="161">
        <v>34601222.976000004</v>
      </c>
      <c r="T105" s="161">
        <v>29306805.528999999</v>
      </c>
      <c r="U105" s="161">
        <v>38348746.101000004</v>
      </c>
      <c r="V105" s="161">
        <v>38149758.079000004</v>
      </c>
      <c r="W105" s="161">
        <v>41308582.721000001</v>
      </c>
      <c r="X105" s="161">
        <v>31248920.147999998</v>
      </c>
      <c r="Y105" s="161">
        <v>34277382.078000002</v>
      </c>
      <c r="Z105" s="161">
        <v>29743252.679000001</v>
      </c>
      <c r="AA105" s="174">
        <v>53.666666666666664</v>
      </c>
      <c r="AB105" s="118">
        <f t="shared" si="47"/>
        <v>-0.21268851643198095</v>
      </c>
      <c r="AC105" s="113"/>
      <c r="AD105" s="161">
        <v>28500.957999999999</v>
      </c>
      <c r="AE105" s="161">
        <v>19972.569</v>
      </c>
      <c r="AF105" s="163">
        <v>29710.252</v>
      </c>
      <c r="AG105" s="161">
        <v>31477.350999999999</v>
      </c>
      <c r="AH105" s="161">
        <v>30214.962</v>
      </c>
      <c r="AI105" s="161">
        <v>27810.831999999999</v>
      </c>
      <c r="AJ105" s="161">
        <v>27206.984</v>
      </c>
      <c r="AK105" s="161">
        <v>22718.654999999999</v>
      </c>
      <c r="AL105" s="161">
        <v>11657.39</v>
      </c>
      <c r="AM105" s="161">
        <v>14719.698</v>
      </c>
      <c r="AN105" s="161">
        <v>3389.4839999999999</v>
      </c>
      <c r="AO105" s="161">
        <v>1372.0029999999999</v>
      </c>
      <c r="AP105" s="161">
        <v>2191.4520000000002</v>
      </c>
      <c r="AQ105" s="161">
        <v>2121.9560000000001</v>
      </c>
      <c r="AR105" s="118">
        <f t="shared" si="48"/>
        <v>-0.9285783237382168</v>
      </c>
      <c r="AS105" s="53"/>
      <c r="AT105" s="79">
        <f t="shared" si="49"/>
        <v>1.4541870318943453</v>
      </c>
      <c r="AU105" s="80">
        <f t="shared" si="50"/>
        <v>1.5453829167580244</v>
      </c>
      <c r="AV105" s="152">
        <f t="shared" si="51"/>
        <v>1.5728758943580439</v>
      </c>
      <c r="AW105" s="80">
        <f t="shared" si="52"/>
        <v>1.7318642961765447</v>
      </c>
      <c r="AX105" s="80">
        <f t="shared" si="53"/>
        <v>1.7654889654347954</v>
      </c>
      <c r="AY105" s="80">
        <f t="shared" si="54"/>
        <v>1.6166451047292461</v>
      </c>
      <c r="AZ105" s="80">
        <f t="shared" si="55"/>
        <v>1.5726024492759245</v>
      </c>
      <c r="BA105" s="80">
        <f t="shared" si="56"/>
        <v>1.5504013207798566</v>
      </c>
      <c r="BB105" s="80">
        <f t="shared" si="57"/>
        <v>0.60796720546208505</v>
      </c>
      <c r="BC105" s="80">
        <f t="shared" si="58"/>
        <v>0.77167975584634896</v>
      </c>
      <c r="BD105" s="80">
        <f t="shared" si="59"/>
        <v>0.16410555757348178</v>
      </c>
      <c r="BE105" s="80">
        <f t="shared" si="60"/>
        <v>8.781122634010835E-2</v>
      </c>
      <c r="BF105" s="80">
        <f t="shared" si="45"/>
        <v>0.12786577428890192</v>
      </c>
      <c r="BG105" s="80">
        <f t="shared" si="45"/>
        <v>0.14268486522983351</v>
      </c>
      <c r="BH105" s="61">
        <f t="shared" si="61"/>
        <v>-0.9092840918081021</v>
      </c>
      <c r="BI105" s="90" t="s">
        <v>350</v>
      </c>
      <c r="BJ105" s="185" t="s">
        <v>535</v>
      </c>
    </row>
    <row r="106" spans="1:62">
      <c r="A106" s="2">
        <v>117</v>
      </c>
      <c r="B106" s="13"/>
      <c r="C106" s="14"/>
      <c r="D106" s="14">
        <v>42</v>
      </c>
      <c r="E106" s="14">
        <v>24.169999999998254</v>
      </c>
      <c r="F106" s="12"/>
      <c r="G106" s="13"/>
      <c r="H106" s="13"/>
      <c r="I106" s="13"/>
      <c r="J106" s="14">
        <v>2713</v>
      </c>
      <c r="K106" s="17" t="s">
        <v>172</v>
      </c>
      <c r="L106" s="99">
        <v>4</v>
      </c>
      <c r="M106" s="161">
        <v>36107074.494000003</v>
      </c>
      <c r="N106" s="161">
        <v>38106271.028999999</v>
      </c>
      <c r="O106" s="173">
        <v>37436049.207000002</v>
      </c>
      <c r="P106" s="161">
        <v>39527815.379000001</v>
      </c>
      <c r="Q106" s="161">
        <v>30525659.021000002</v>
      </c>
      <c r="R106" s="161">
        <v>39985401.512999997</v>
      </c>
      <c r="S106" s="161">
        <v>30645557.274999999</v>
      </c>
      <c r="T106" s="161">
        <v>34748910.384000003</v>
      </c>
      <c r="U106" s="161">
        <v>35960205.887000002</v>
      </c>
      <c r="V106" s="161">
        <v>37852198.737999998</v>
      </c>
      <c r="W106" s="161">
        <v>34368836.156000003</v>
      </c>
      <c r="X106" s="161">
        <v>33704917.023999996</v>
      </c>
      <c r="Y106" s="161">
        <v>33673182.251000002</v>
      </c>
      <c r="Z106" s="161">
        <v>35092561.365999997</v>
      </c>
      <c r="AA106" s="174">
        <v>56</v>
      </c>
      <c r="AB106" s="118">
        <f t="shared" si="47"/>
        <v>-6.2599763881115086E-2</v>
      </c>
      <c r="AC106" s="113"/>
      <c r="AD106" s="161">
        <v>25424.724999999999</v>
      </c>
      <c r="AE106" s="161">
        <v>27647.273000000001</v>
      </c>
      <c r="AF106" s="163">
        <v>27777.828000000001</v>
      </c>
      <c r="AG106" s="161">
        <v>32030.074000000001</v>
      </c>
      <c r="AH106" s="161">
        <v>25301.243999999999</v>
      </c>
      <c r="AI106" s="161">
        <v>29983.859</v>
      </c>
      <c r="AJ106" s="161">
        <v>23294.157999999999</v>
      </c>
      <c r="AK106" s="161">
        <v>27609.773000000001</v>
      </c>
      <c r="AL106" s="161">
        <v>7166.2550000000001</v>
      </c>
      <c r="AM106" s="161">
        <v>19002.258999999998</v>
      </c>
      <c r="AN106" s="161">
        <v>2336.6060000000002</v>
      </c>
      <c r="AO106" s="161">
        <v>3155.0970000000002</v>
      </c>
      <c r="AP106" s="161">
        <v>2272.5749999999998</v>
      </c>
      <c r="AQ106" s="161">
        <v>2958.748</v>
      </c>
      <c r="AR106" s="118">
        <f t="shared" si="48"/>
        <v>-0.89348526457864164</v>
      </c>
      <c r="AS106" s="53"/>
      <c r="AT106" s="79">
        <f t="shared" si="49"/>
        <v>1.4082960392830988</v>
      </c>
      <c r="AU106" s="80">
        <f t="shared" si="50"/>
        <v>1.4510615840085537</v>
      </c>
      <c r="AV106" s="152">
        <f t="shared" si="51"/>
        <v>1.4840149315118405</v>
      </c>
      <c r="AW106" s="80">
        <f t="shared" si="52"/>
        <v>1.6206346691761095</v>
      </c>
      <c r="AX106" s="80">
        <f t="shared" si="53"/>
        <v>1.6577033755499997</v>
      </c>
      <c r="AY106" s="80">
        <f t="shared" si="54"/>
        <v>1.4997402984812691</v>
      </c>
      <c r="AZ106" s="80">
        <f t="shared" si="55"/>
        <v>1.5202306677583497</v>
      </c>
      <c r="BA106" s="80">
        <f t="shared" si="56"/>
        <v>1.5891015110915714</v>
      </c>
      <c r="BB106" s="80">
        <f t="shared" si="57"/>
        <v>0.39856584929012756</v>
      </c>
      <c r="BC106" s="80">
        <f t="shared" si="58"/>
        <v>1.0040240532143008</v>
      </c>
      <c r="BD106" s="80">
        <f t="shared" si="59"/>
        <v>0.13597236690786707</v>
      </c>
      <c r="BE106" s="80">
        <f t="shared" si="60"/>
        <v>0.18721879645948244</v>
      </c>
      <c r="BF106" s="80">
        <f t="shared" si="45"/>
        <v>0.13497833279077809</v>
      </c>
      <c r="BG106" s="80">
        <f t="shared" si="45"/>
        <v>0.16862536587976912</v>
      </c>
      <c r="BH106" s="61">
        <f t="shared" si="61"/>
        <v>-0.88637219053585803</v>
      </c>
      <c r="BI106" s="90" t="s">
        <v>350</v>
      </c>
      <c r="BJ106" s="181" t="s">
        <v>598</v>
      </c>
    </row>
    <row r="107" spans="1:62" ht="12.75" customHeight="1">
      <c r="A107" s="2">
        <v>118</v>
      </c>
      <c r="B107" s="13"/>
      <c r="C107" s="14"/>
      <c r="D107" s="14">
        <v>23</v>
      </c>
      <c r="E107" s="14">
        <v>31.290000000000873</v>
      </c>
      <c r="F107" s="12">
        <v>2864</v>
      </c>
      <c r="G107" s="13">
        <v>70</v>
      </c>
      <c r="H107" s="13" t="s">
        <v>174</v>
      </c>
      <c r="I107" s="13" t="s">
        <v>11</v>
      </c>
      <c r="J107" s="14">
        <v>2554</v>
      </c>
      <c r="K107" s="17" t="s">
        <v>173</v>
      </c>
      <c r="L107" s="134" t="s">
        <v>458</v>
      </c>
      <c r="M107" s="161">
        <v>20555170.357000001</v>
      </c>
      <c r="N107" s="161">
        <v>20790677.798</v>
      </c>
      <c r="O107" s="173">
        <v>21208478.891000003</v>
      </c>
      <c r="P107" s="161">
        <v>17384873.853</v>
      </c>
      <c r="Q107" s="161">
        <v>16351747.337000001</v>
      </c>
      <c r="R107" s="161">
        <v>24031260.695</v>
      </c>
      <c r="S107" s="161">
        <v>19008415.800000001</v>
      </c>
      <c r="T107" s="161">
        <v>19865843.446999997</v>
      </c>
      <c r="U107" s="161">
        <v>16508165.206</v>
      </c>
      <c r="V107" s="161">
        <v>6532940.9510000004</v>
      </c>
      <c r="W107" s="161">
        <v>12278899.291999999</v>
      </c>
      <c r="X107" s="161">
        <v>0</v>
      </c>
      <c r="Y107" s="161">
        <v>0</v>
      </c>
      <c r="Z107" s="161">
        <v>0</v>
      </c>
      <c r="AA107" s="174">
        <v>53.833333333333336</v>
      </c>
      <c r="AB107" s="118">
        <f t="shared" si="47"/>
        <v>-1</v>
      </c>
      <c r="AC107" s="113"/>
      <c r="AD107" s="161">
        <v>47344.206000000006</v>
      </c>
      <c r="AE107" s="161">
        <v>50656.546000000002</v>
      </c>
      <c r="AF107" s="163">
        <v>35453.659</v>
      </c>
      <c r="AG107" s="161">
        <v>29929.788999999997</v>
      </c>
      <c r="AH107" s="161">
        <v>26774.455000000002</v>
      </c>
      <c r="AI107" s="161">
        <v>37598.267999999996</v>
      </c>
      <c r="AJ107" s="161">
        <v>17295.353000000003</v>
      </c>
      <c r="AK107" s="161">
        <v>22508.531999999999</v>
      </c>
      <c r="AL107" s="161">
        <v>15126.063</v>
      </c>
      <c r="AM107" s="161">
        <v>5988.0330000000004</v>
      </c>
      <c r="AN107" s="161">
        <v>12719.093000000001</v>
      </c>
      <c r="AO107" s="161">
        <v>0</v>
      </c>
      <c r="AP107" s="161">
        <v>0</v>
      </c>
      <c r="AQ107" s="161">
        <v>0</v>
      </c>
      <c r="AR107" s="118">
        <f t="shared" si="48"/>
        <v>-1</v>
      </c>
      <c r="AS107" s="53"/>
      <c r="AT107" s="79">
        <f t="shared" si="49"/>
        <v>4.6065496104124559</v>
      </c>
      <c r="AU107" s="80">
        <f t="shared" si="50"/>
        <v>4.8730057280646237</v>
      </c>
      <c r="AV107" s="152">
        <f t="shared" si="51"/>
        <v>3.3433476471568229</v>
      </c>
      <c r="AW107" s="80">
        <f t="shared" si="52"/>
        <v>3.443198869669704</v>
      </c>
      <c r="AX107" s="80">
        <f t="shared" si="53"/>
        <v>3.2748127093935659</v>
      </c>
      <c r="AY107" s="80">
        <f t="shared" si="54"/>
        <v>3.129113239391788</v>
      </c>
      <c r="AZ107" s="80">
        <f t="shared" si="55"/>
        <v>1.8197574360720794</v>
      </c>
      <c r="BA107" s="80">
        <f t="shared" si="56"/>
        <v>2.266053496298853</v>
      </c>
      <c r="BB107" s="80">
        <f t="shared" si="57"/>
        <v>1.8325553217146546</v>
      </c>
      <c r="BC107" s="80">
        <f t="shared" si="58"/>
        <v>1.833181424694619</v>
      </c>
      <c r="BD107" s="80">
        <f t="shared" si="59"/>
        <v>2.0716992130209584</v>
      </c>
      <c r="BE107" s="80">
        <f t="shared" si="60"/>
        <v>0</v>
      </c>
      <c r="BF107" s="80">
        <f t="shared" si="45"/>
        <v>0</v>
      </c>
      <c r="BG107" s="80">
        <f t="shared" si="45"/>
        <v>0</v>
      </c>
      <c r="BH107" s="61">
        <f t="shared" si="61"/>
        <v>-1</v>
      </c>
      <c r="BI107" s="90" t="s">
        <v>349</v>
      </c>
      <c r="BJ107" s="52" t="s">
        <v>337</v>
      </c>
    </row>
    <row r="108" spans="1:62">
      <c r="A108" s="2">
        <v>119</v>
      </c>
      <c r="B108" s="13"/>
      <c r="C108" s="14"/>
      <c r="D108" s="14">
        <v>17</v>
      </c>
      <c r="E108" s="14">
        <v>29.680000000000291</v>
      </c>
      <c r="F108" s="12">
        <v>2866</v>
      </c>
      <c r="G108" s="13">
        <v>72</v>
      </c>
      <c r="H108" s="13" t="s">
        <v>176</v>
      </c>
      <c r="I108" s="13" t="s">
        <v>11</v>
      </c>
      <c r="J108" s="14">
        <v>1507</v>
      </c>
      <c r="K108" s="17" t="s">
        <v>177</v>
      </c>
      <c r="L108" s="99">
        <v>7</v>
      </c>
      <c r="M108" s="161">
        <v>28034291.25</v>
      </c>
      <c r="N108" s="161">
        <v>38995345.225000001</v>
      </c>
      <c r="O108" s="173">
        <v>35822429.125</v>
      </c>
      <c r="P108" s="161">
        <v>44990602.975000001</v>
      </c>
      <c r="Q108" s="161">
        <v>43231508.674999997</v>
      </c>
      <c r="R108" s="161">
        <v>49439404.725000001</v>
      </c>
      <c r="S108" s="161">
        <v>45614012.524999999</v>
      </c>
      <c r="T108" s="161">
        <v>37346424.674999997</v>
      </c>
      <c r="U108" s="161">
        <v>42459823.737000003</v>
      </c>
      <c r="V108" s="161">
        <v>36317642.822999999</v>
      </c>
      <c r="W108" s="161">
        <v>32809432.357999999</v>
      </c>
      <c r="X108" s="161">
        <v>38972949.800999999</v>
      </c>
      <c r="Y108" s="161">
        <v>28246520.605999999</v>
      </c>
      <c r="Z108" s="161">
        <v>30467757.899</v>
      </c>
      <c r="AA108" s="174">
        <v>35.5</v>
      </c>
      <c r="AB108" s="118">
        <f t="shared" si="47"/>
        <v>-0.14947817210595152</v>
      </c>
      <c r="AC108" s="113"/>
      <c r="AD108" s="161">
        <v>24091.616000000002</v>
      </c>
      <c r="AE108" s="161">
        <v>33722.385999999999</v>
      </c>
      <c r="AF108" s="163">
        <v>33994.824999999997</v>
      </c>
      <c r="AG108" s="161">
        <v>44844.733999999997</v>
      </c>
      <c r="AH108" s="161">
        <v>38163.777000000002</v>
      </c>
      <c r="AI108" s="161">
        <v>33561.434000000001</v>
      </c>
      <c r="AJ108" s="161">
        <v>25739.325000000001</v>
      </c>
      <c r="AK108" s="161">
        <v>26252.882000000001</v>
      </c>
      <c r="AL108" s="161">
        <v>29630.523000000001</v>
      </c>
      <c r="AM108" s="161">
        <v>36152.889000000003</v>
      </c>
      <c r="AN108" s="161">
        <v>5403.91</v>
      </c>
      <c r="AO108" s="161">
        <v>1541.075</v>
      </c>
      <c r="AP108" s="161">
        <v>1286.9570000000001</v>
      </c>
      <c r="AQ108" s="161">
        <v>1329.3150000000001</v>
      </c>
      <c r="AR108" s="118">
        <f t="shared" si="48"/>
        <v>-0.96089654822461956</v>
      </c>
      <c r="AS108" s="53"/>
      <c r="AT108" s="79">
        <f t="shared" si="49"/>
        <v>1.7187248134906925</v>
      </c>
      <c r="AU108" s="80">
        <f t="shared" si="50"/>
        <v>1.7295595566816782</v>
      </c>
      <c r="AV108" s="152">
        <f t="shared" si="51"/>
        <v>1.8979631381991044</v>
      </c>
      <c r="AW108" s="80">
        <f t="shared" si="52"/>
        <v>1.9935155803499207</v>
      </c>
      <c r="AX108" s="80">
        <f t="shared" si="53"/>
        <v>1.7655537902645264</v>
      </c>
      <c r="AY108" s="80">
        <f t="shared" si="54"/>
        <v>1.3576795346416866</v>
      </c>
      <c r="AZ108" s="80">
        <f t="shared" si="55"/>
        <v>1.1285709620872693</v>
      </c>
      <c r="BA108" s="80">
        <f t="shared" si="56"/>
        <v>1.4059113946494532</v>
      </c>
      <c r="BB108" s="80">
        <f t="shared" si="57"/>
        <v>1.3956969385240101</v>
      </c>
      <c r="BC108" s="80">
        <f t="shared" si="58"/>
        <v>1.990927064082713</v>
      </c>
      <c r="BD108" s="80">
        <f t="shared" si="59"/>
        <v>0.32941197769197933</v>
      </c>
      <c r="BE108" s="80">
        <f t="shared" si="60"/>
        <v>7.90843396698937E-2</v>
      </c>
      <c r="BF108" s="80">
        <f t="shared" si="45"/>
        <v>9.1123223136135953E-2</v>
      </c>
      <c r="BG108" s="80">
        <f t="shared" si="45"/>
        <v>8.726044131023046E-2</v>
      </c>
      <c r="BH108" s="61">
        <f t="shared" si="61"/>
        <v>-0.95402416435072168</v>
      </c>
      <c r="BI108" s="90" t="s">
        <v>346</v>
      </c>
      <c r="BJ108" s="182" t="s">
        <v>541</v>
      </c>
    </row>
    <row r="109" spans="1:62">
      <c r="A109" s="2">
        <v>120</v>
      </c>
      <c r="B109" s="13"/>
      <c r="C109" s="14"/>
      <c r="D109" s="14">
        <v>63</v>
      </c>
      <c r="E109" s="14">
        <v>17.580000000001746</v>
      </c>
      <c r="F109" s="12"/>
      <c r="G109" s="13"/>
      <c r="H109" s="13"/>
      <c r="I109" s="13"/>
      <c r="J109" s="14">
        <v>2872</v>
      </c>
      <c r="K109" s="17" t="s">
        <v>175</v>
      </c>
      <c r="L109" s="99">
        <v>5</v>
      </c>
      <c r="M109" s="161">
        <v>20641198.300000001</v>
      </c>
      <c r="N109" s="161">
        <v>16593050.574999999</v>
      </c>
      <c r="O109" s="173">
        <v>21110259.774999999</v>
      </c>
      <c r="P109" s="161">
        <v>21526832.925000001</v>
      </c>
      <c r="Q109" s="161">
        <v>14946780.4</v>
      </c>
      <c r="R109" s="161">
        <v>19514681.675000001</v>
      </c>
      <c r="S109" s="161">
        <v>18902198.925000001</v>
      </c>
      <c r="T109" s="161">
        <v>21087798.75</v>
      </c>
      <c r="U109" s="161">
        <v>17737972.962000001</v>
      </c>
      <c r="V109" s="161">
        <v>9809040.6620000005</v>
      </c>
      <c r="W109" s="161">
        <v>16659538.759</v>
      </c>
      <c r="X109" s="161">
        <v>11562074.768999999</v>
      </c>
      <c r="Y109" s="161">
        <v>5693017.7529999996</v>
      </c>
      <c r="Z109" s="161">
        <v>13615557.098999999</v>
      </c>
      <c r="AA109" s="174">
        <v>67.5</v>
      </c>
      <c r="AB109" s="118">
        <f t="shared" si="47"/>
        <v>-0.35502654898049446</v>
      </c>
      <c r="AC109" s="113"/>
      <c r="AD109" s="161">
        <v>21290.593000000001</v>
      </c>
      <c r="AE109" s="161">
        <v>14863.06</v>
      </c>
      <c r="AF109" s="163">
        <v>19990.175999999999</v>
      </c>
      <c r="AG109" s="161">
        <v>22337.41</v>
      </c>
      <c r="AH109" s="161">
        <v>14245.706</v>
      </c>
      <c r="AI109" s="161">
        <v>13520.204</v>
      </c>
      <c r="AJ109" s="161">
        <v>10021.272999999999</v>
      </c>
      <c r="AK109" s="161">
        <v>13736.474</v>
      </c>
      <c r="AL109" s="161">
        <v>12209</v>
      </c>
      <c r="AM109" s="161">
        <v>6695.1869999999999</v>
      </c>
      <c r="AN109" s="161">
        <v>947.49099999999999</v>
      </c>
      <c r="AO109" s="161">
        <v>429.86</v>
      </c>
      <c r="AP109" s="161">
        <v>260.90499999999997</v>
      </c>
      <c r="AQ109" s="161">
        <v>600.67899999999997</v>
      </c>
      <c r="AR109" s="118">
        <f t="shared" si="48"/>
        <v>-0.96995129007368419</v>
      </c>
      <c r="AS109" s="53"/>
      <c r="AT109" s="79">
        <f t="shared" si="49"/>
        <v>2.0629221899389436</v>
      </c>
      <c r="AU109" s="80">
        <f t="shared" si="50"/>
        <v>1.7914801058213494</v>
      </c>
      <c r="AV109" s="152">
        <f t="shared" si="51"/>
        <v>1.8938825209222232</v>
      </c>
      <c r="AW109" s="80">
        <f t="shared" si="52"/>
        <v>2.0753085303187953</v>
      </c>
      <c r="AX109" s="80">
        <f t="shared" si="53"/>
        <v>1.9061905800128032</v>
      </c>
      <c r="AY109" s="80">
        <f t="shared" si="54"/>
        <v>1.3856443292457652</v>
      </c>
      <c r="AZ109" s="80">
        <f t="shared" si="55"/>
        <v>1.06032880510488</v>
      </c>
      <c r="BA109" s="80">
        <f t="shared" si="56"/>
        <v>1.3027887986649151</v>
      </c>
      <c r="BB109" s="80">
        <f t="shared" si="57"/>
        <v>1.3765947243414227</v>
      </c>
      <c r="BC109" s="80">
        <f t="shared" si="58"/>
        <v>1.3651053616154334</v>
      </c>
      <c r="BD109" s="80">
        <f t="shared" si="59"/>
        <v>0.11374756692926279</v>
      </c>
      <c r="BE109" s="80">
        <f t="shared" si="60"/>
        <v>7.4356896766059999E-2</v>
      </c>
      <c r="BF109" s="80">
        <f t="shared" si="45"/>
        <v>9.1657890883095575E-2</v>
      </c>
      <c r="BG109" s="80">
        <f t="shared" si="45"/>
        <v>8.8234215556867238E-2</v>
      </c>
      <c r="BH109" s="61">
        <f t="shared" si="61"/>
        <v>-0.95341093516513287</v>
      </c>
      <c r="BI109" s="90"/>
      <c r="BJ109" s="181" t="s">
        <v>539</v>
      </c>
    </row>
    <row r="110" spans="1:62">
      <c r="A110" s="2">
        <v>121</v>
      </c>
      <c r="B110" s="13"/>
      <c r="C110" s="14"/>
      <c r="D110" s="16">
        <v>56</v>
      </c>
      <c r="E110" s="16">
        <v>23.159999999999854</v>
      </c>
      <c r="F110" s="12"/>
      <c r="G110" s="13"/>
      <c r="H110" s="13"/>
      <c r="I110" s="13"/>
      <c r="J110" s="14">
        <v>3136</v>
      </c>
      <c r="K110" s="17" t="s">
        <v>179</v>
      </c>
      <c r="L110" s="99" t="s">
        <v>381</v>
      </c>
      <c r="M110" s="161">
        <v>24000519.375</v>
      </c>
      <c r="N110" s="161">
        <v>21069827.550000001</v>
      </c>
      <c r="O110" s="173">
        <v>28262163.298999999</v>
      </c>
      <c r="P110" s="161">
        <v>23010120.899999999</v>
      </c>
      <c r="Q110" s="161">
        <v>16804708.550000001</v>
      </c>
      <c r="R110" s="161">
        <v>19531900.574999999</v>
      </c>
      <c r="S110" s="161">
        <v>21720031.199999999</v>
      </c>
      <c r="T110" s="161">
        <v>24132941.699999999</v>
      </c>
      <c r="U110" s="161">
        <v>18368932.793000001</v>
      </c>
      <c r="V110" s="161">
        <v>8773874.1150000002</v>
      </c>
      <c r="W110" s="161">
        <v>19403016.027000003</v>
      </c>
      <c r="X110" s="161">
        <v>18007004.989</v>
      </c>
      <c r="Y110" s="161">
        <v>13719974.935000001</v>
      </c>
      <c r="Z110" s="161">
        <v>18903824.221999999</v>
      </c>
      <c r="AA110" s="174">
        <v>70.333333333333329</v>
      </c>
      <c r="AB110" s="118">
        <f t="shared" si="47"/>
        <v>-0.33112607049903808</v>
      </c>
      <c r="AC110" s="113"/>
      <c r="AD110" s="161">
        <v>24231.587</v>
      </c>
      <c r="AE110" s="161">
        <v>18859.868000000002</v>
      </c>
      <c r="AF110" s="163">
        <v>26425.398999999998</v>
      </c>
      <c r="AG110" s="161">
        <v>23569.432000000001</v>
      </c>
      <c r="AH110" s="161">
        <v>15885.689</v>
      </c>
      <c r="AI110" s="161">
        <v>13536.85</v>
      </c>
      <c r="AJ110" s="161">
        <v>11585.236000000001</v>
      </c>
      <c r="AK110" s="161">
        <v>15281.733</v>
      </c>
      <c r="AL110" s="161">
        <v>12864.287</v>
      </c>
      <c r="AM110" s="161">
        <v>5756.53</v>
      </c>
      <c r="AN110" s="161">
        <v>1525.761</v>
      </c>
      <c r="AO110" s="161">
        <v>800.29700000000003</v>
      </c>
      <c r="AP110" s="161">
        <v>610.49800000000005</v>
      </c>
      <c r="AQ110" s="161">
        <v>2544.8980000000001</v>
      </c>
      <c r="AR110" s="118">
        <f t="shared" si="48"/>
        <v>-0.90369500191841945</v>
      </c>
      <c r="AS110" s="53"/>
      <c r="AT110" s="79">
        <f t="shared" si="49"/>
        <v>2.0192552187216992</v>
      </c>
      <c r="AU110" s="80">
        <f t="shared" si="50"/>
        <v>1.7902251886252389</v>
      </c>
      <c r="AV110" s="152">
        <f t="shared" si="51"/>
        <v>1.8700195537356481</v>
      </c>
      <c r="AW110" s="80">
        <f t="shared" si="52"/>
        <v>2.0486143556073189</v>
      </c>
      <c r="AX110" s="80">
        <f t="shared" si="53"/>
        <v>1.8906235657386632</v>
      </c>
      <c r="AY110" s="80">
        <f t="shared" si="54"/>
        <v>1.3861272688769051</v>
      </c>
      <c r="AZ110" s="80">
        <f t="shared" si="55"/>
        <v>1.0667789464317161</v>
      </c>
      <c r="BA110" s="80">
        <f t="shared" si="56"/>
        <v>1.2664625133536871</v>
      </c>
      <c r="BB110" s="80">
        <f t="shared" si="57"/>
        <v>1.4006569837200666</v>
      </c>
      <c r="BC110" s="80">
        <f t="shared" si="58"/>
        <v>1.3121979924828224</v>
      </c>
      <c r="BD110" s="80">
        <f t="shared" si="59"/>
        <v>0.15727049834694237</v>
      </c>
      <c r="BE110" s="80">
        <f t="shared" si="60"/>
        <v>8.888729697013803E-2</v>
      </c>
      <c r="BF110" s="80">
        <f t="shared" si="45"/>
        <v>8.8994040133791252E-2</v>
      </c>
      <c r="BG110" s="80">
        <f t="shared" si="45"/>
        <v>0.2692468963013615</v>
      </c>
      <c r="BH110" s="61">
        <f t="shared" si="61"/>
        <v>-0.85601920805400145</v>
      </c>
      <c r="BI110" s="90"/>
      <c r="BJ110" s="181" t="s">
        <v>538</v>
      </c>
    </row>
    <row r="111" spans="1:62" ht="12.75" customHeight="1">
      <c r="A111" s="2">
        <v>122</v>
      </c>
      <c r="B111" s="13"/>
      <c r="C111" s="14"/>
      <c r="D111" s="14">
        <v>98</v>
      </c>
      <c r="E111" s="14">
        <v>17.380000000001019</v>
      </c>
      <c r="F111" s="12"/>
      <c r="G111" s="13"/>
      <c r="H111" s="13"/>
      <c r="I111" s="13"/>
      <c r="J111" s="14">
        <v>3140</v>
      </c>
      <c r="K111" s="17" t="s">
        <v>180</v>
      </c>
      <c r="L111" s="99">
        <v>6</v>
      </c>
      <c r="M111" s="161">
        <v>32618265</v>
      </c>
      <c r="N111" s="161">
        <v>36195127.799999997</v>
      </c>
      <c r="O111" s="173">
        <v>43706301.700000003</v>
      </c>
      <c r="P111" s="161">
        <v>44638952.875</v>
      </c>
      <c r="Q111" s="161">
        <v>42442798.049999997</v>
      </c>
      <c r="R111" s="161">
        <v>35901517.225000001</v>
      </c>
      <c r="S111" s="161">
        <v>43024604.600000001</v>
      </c>
      <c r="T111" s="161">
        <v>45330021.600000001</v>
      </c>
      <c r="U111" s="161">
        <v>39746359.148999996</v>
      </c>
      <c r="V111" s="161">
        <v>21171993.844999999</v>
      </c>
      <c r="W111" s="161">
        <v>33014943.984999999</v>
      </c>
      <c r="X111" s="161">
        <v>15933765.466</v>
      </c>
      <c r="Y111" s="161">
        <v>30969189.066</v>
      </c>
      <c r="Z111" s="161">
        <v>37377183.347000003</v>
      </c>
      <c r="AA111" s="174">
        <v>71.5</v>
      </c>
      <c r="AB111" s="118">
        <f t="shared" si="47"/>
        <v>-0.14481020143143339</v>
      </c>
      <c r="AC111" s="113"/>
      <c r="AD111" s="161">
        <v>25712.955000000002</v>
      </c>
      <c r="AE111" s="161">
        <v>31381.953000000001</v>
      </c>
      <c r="AF111" s="163">
        <v>39937.497000000003</v>
      </c>
      <c r="AG111" s="161">
        <v>44223.82</v>
      </c>
      <c r="AH111" s="161">
        <v>38785.945</v>
      </c>
      <c r="AI111" s="161">
        <v>28009.978999999999</v>
      </c>
      <c r="AJ111" s="161">
        <v>26028.297999999999</v>
      </c>
      <c r="AK111" s="161">
        <v>31452.844000000001</v>
      </c>
      <c r="AL111" s="161">
        <v>31584.393</v>
      </c>
      <c r="AM111" s="161">
        <v>19403.866000000002</v>
      </c>
      <c r="AN111" s="161">
        <v>974.51700000000005</v>
      </c>
      <c r="AO111" s="161">
        <v>709.51</v>
      </c>
      <c r="AP111" s="161">
        <v>1415.538</v>
      </c>
      <c r="AQ111" s="161">
        <v>1645.97</v>
      </c>
      <c r="AR111" s="118">
        <f t="shared" si="48"/>
        <v>-0.95878635058176032</v>
      </c>
      <c r="AS111" s="53"/>
      <c r="AT111" s="79">
        <f t="shared" si="49"/>
        <v>1.5765985713832418</v>
      </c>
      <c r="AU111" s="80">
        <f t="shared" si="50"/>
        <v>1.734042944862872</v>
      </c>
      <c r="AV111" s="152">
        <f t="shared" si="51"/>
        <v>1.8275395284703302</v>
      </c>
      <c r="AW111" s="80">
        <f t="shared" si="52"/>
        <v>1.9814004205626206</v>
      </c>
      <c r="AX111" s="80">
        <f t="shared" si="53"/>
        <v>1.8276808684624413</v>
      </c>
      <c r="AY111" s="80">
        <f t="shared" si="54"/>
        <v>1.5603785669813011</v>
      </c>
      <c r="AZ111" s="80">
        <f t="shared" si="55"/>
        <v>1.2099261918609241</v>
      </c>
      <c r="BA111" s="80">
        <f t="shared" si="56"/>
        <v>1.3877268481160396</v>
      </c>
      <c r="BB111" s="80">
        <f t="shared" si="57"/>
        <v>1.5892974187445621</v>
      </c>
      <c r="BC111" s="80">
        <f t="shared" si="58"/>
        <v>1.8329748385584799</v>
      </c>
      <c r="BD111" s="80">
        <f t="shared" si="59"/>
        <v>5.9034902524309103E-2</v>
      </c>
      <c r="BE111" s="80">
        <f t="shared" si="60"/>
        <v>8.9057417283312734E-2</v>
      </c>
      <c r="BF111" s="80">
        <f t="shared" si="45"/>
        <v>9.1415890612006376E-2</v>
      </c>
      <c r="BG111" s="80">
        <f t="shared" si="45"/>
        <v>8.8073517189310099E-2</v>
      </c>
      <c r="BH111" s="61">
        <f t="shared" si="61"/>
        <v>-0.95180759933382753</v>
      </c>
      <c r="BI111" s="90" t="s">
        <v>346</v>
      </c>
      <c r="BJ111" s="181" t="s">
        <v>540</v>
      </c>
    </row>
    <row r="112" spans="1:62">
      <c r="A112" s="2">
        <v>123</v>
      </c>
      <c r="B112" s="13"/>
      <c r="C112" s="14"/>
      <c r="D112" s="14">
        <v>41</v>
      </c>
      <c r="E112" s="14">
        <v>21.830000000001746</v>
      </c>
      <c r="F112" s="12"/>
      <c r="G112" s="13"/>
      <c r="H112" s="13"/>
      <c r="I112" s="13"/>
      <c r="J112" s="14">
        <v>3797</v>
      </c>
      <c r="K112" s="17" t="s">
        <v>178</v>
      </c>
      <c r="L112" s="99" t="s">
        <v>377</v>
      </c>
      <c r="M112" s="161">
        <v>25333720.300000001</v>
      </c>
      <c r="N112" s="161">
        <v>18506237.75</v>
      </c>
      <c r="O112" s="173">
        <v>25632654.899999999</v>
      </c>
      <c r="P112" s="161">
        <v>28548215.399</v>
      </c>
      <c r="Q112" s="161">
        <v>20938494.800000001</v>
      </c>
      <c r="R112" s="161">
        <v>25722703.800000001</v>
      </c>
      <c r="S112" s="161">
        <v>24362464.225000001</v>
      </c>
      <c r="T112" s="161">
        <v>24902961.649999999</v>
      </c>
      <c r="U112" s="161">
        <v>23994237.299999997</v>
      </c>
      <c r="V112" s="161">
        <v>8752859.4350000005</v>
      </c>
      <c r="W112" s="161">
        <v>22095252.078000002</v>
      </c>
      <c r="X112" s="161">
        <v>15377316.140999999</v>
      </c>
      <c r="Y112" s="161">
        <v>10709714.030000001</v>
      </c>
      <c r="Z112" s="161">
        <v>17640516.262000002</v>
      </c>
      <c r="AA112" s="174">
        <v>77</v>
      </c>
      <c r="AB112" s="118">
        <f t="shared" si="47"/>
        <v>-0.31179519519844967</v>
      </c>
      <c r="AC112" s="113"/>
      <c r="AD112" s="161">
        <v>25292.079000000002</v>
      </c>
      <c r="AE112" s="161">
        <v>16652.05</v>
      </c>
      <c r="AF112" s="163">
        <v>24765.883000000002</v>
      </c>
      <c r="AG112" s="161">
        <v>29422.382000000001</v>
      </c>
      <c r="AH112" s="161">
        <v>20032.763999999999</v>
      </c>
      <c r="AI112" s="161">
        <v>17937.654999999999</v>
      </c>
      <c r="AJ112" s="161">
        <v>13017.594000000001</v>
      </c>
      <c r="AK112" s="161">
        <v>15064.824000000001</v>
      </c>
      <c r="AL112" s="161">
        <v>16330.689</v>
      </c>
      <c r="AM112" s="161">
        <v>5605.9349999999995</v>
      </c>
      <c r="AN112" s="161">
        <v>3909.4809999999998</v>
      </c>
      <c r="AO112" s="161">
        <v>721.702</v>
      </c>
      <c r="AP112" s="161">
        <v>490.36799999999999</v>
      </c>
      <c r="AQ112" s="161">
        <v>2374.451</v>
      </c>
      <c r="AR112" s="118">
        <f t="shared" si="48"/>
        <v>-0.90412411299851492</v>
      </c>
      <c r="AS112" s="53"/>
      <c r="AT112" s="79">
        <f t="shared" si="49"/>
        <v>1.9967125791627216</v>
      </c>
      <c r="AU112" s="80">
        <f t="shared" si="50"/>
        <v>1.7996148352735823</v>
      </c>
      <c r="AV112" s="152">
        <f t="shared" si="51"/>
        <v>1.9323697132909945</v>
      </c>
      <c r="AW112" s="80">
        <f t="shared" si="52"/>
        <v>2.0612414183361261</v>
      </c>
      <c r="AX112" s="80">
        <f t="shared" si="53"/>
        <v>1.9134865415445239</v>
      </c>
      <c r="AY112" s="80">
        <f t="shared" si="54"/>
        <v>1.3946943633507143</v>
      </c>
      <c r="AZ112" s="80">
        <f t="shared" si="55"/>
        <v>1.0686598760926451</v>
      </c>
      <c r="BA112" s="80">
        <f t="shared" si="56"/>
        <v>1.2098821185792574</v>
      </c>
      <c r="BB112" s="80">
        <f t="shared" si="57"/>
        <v>1.361217595359866</v>
      </c>
      <c r="BC112" s="80">
        <f t="shared" si="58"/>
        <v>1.2809379704153787</v>
      </c>
      <c r="BD112" s="80">
        <f t="shared" si="59"/>
        <v>0.35387521139825573</v>
      </c>
      <c r="BE112" s="80">
        <f t="shared" si="60"/>
        <v>9.3865794704675584E-2</v>
      </c>
      <c r="BF112" s="80">
        <f t="shared" si="45"/>
        <v>9.1574433944059272E-2</v>
      </c>
      <c r="BG112" s="80">
        <f t="shared" si="45"/>
        <v>0.26920425283866328</v>
      </c>
      <c r="BH112" s="61">
        <f t="shared" si="61"/>
        <v>-0.86068698397255206</v>
      </c>
      <c r="BI112" s="90"/>
      <c r="BJ112" s="181" t="s">
        <v>537</v>
      </c>
    </row>
    <row r="113" spans="1:62">
      <c r="A113" s="2">
        <v>124</v>
      </c>
      <c r="B113" s="13"/>
      <c r="C113" s="14"/>
      <c r="D113" s="16">
        <v>4</v>
      </c>
      <c r="E113" s="14">
        <v>73.270000000004075</v>
      </c>
      <c r="F113" s="12">
        <v>2872</v>
      </c>
      <c r="G113" s="13">
        <v>69</v>
      </c>
      <c r="H113" s="13" t="s">
        <v>182</v>
      </c>
      <c r="I113" s="13" t="s">
        <v>11</v>
      </c>
      <c r="J113" s="14">
        <v>602</v>
      </c>
      <c r="K113" s="17" t="s">
        <v>183</v>
      </c>
      <c r="L113" s="99" t="s">
        <v>392</v>
      </c>
      <c r="M113" s="161">
        <v>42691938.927000001</v>
      </c>
      <c r="N113" s="161">
        <v>39167092.332000002</v>
      </c>
      <c r="O113" s="173">
        <v>40179290.879999995</v>
      </c>
      <c r="P113" s="161">
        <v>43947791.546999998</v>
      </c>
      <c r="Q113" s="161">
        <v>40146369.585000001</v>
      </c>
      <c r="R113" s="161">
        <v>34514358.756999999</v>
      </c>
      <c r="S113" s="161">
        <v>33139741.568999998</v>
      </c>
      <c r="T113" s="161">
        <v>45527719.728</v>
      </c>
      <c r="U113" s="161">
        <v>44865514.504000008</v>
      </c>
      <c r="V113" s="161">
        <v>31917564.995999999</v>
      </c>
      <c r="W113" s="161">
        <v>31863006.741999999</v>
      </c>
      <c r="X113" s="161">
        <v>29568239.916000001</v>
      </c>
      <c r="Y113" s="161">
        <v>9956682.7690000013</v>
      </c>
      <c r="Z113" s="161">
        <v>6543022.6140000001</v>
      </c>
      <c r="AA113" s="174">
        <v>13</v>
      </c>
      <c r="AB113" s="118">
        <f t="shared" si="47"/>
        <v>-0.83715435313327258</v>
      </c>
      <c r="AC113" s="113"/>
      <c r="AD113" s="161">
        <v>132261.72500000001</v>
      </c>
      <c r="AE113" s="161">
        <v>111803.26</v>
      </c>
      <c r="AF113" s="163">
        <v>85124.878999999986</v>
      </c>
      <c r="AG113" s="161">
        <v>95423.482000000004</v>
      </c>
      <c r="AH113" s="161">
        <v>90917.357999999993</v>
      </c>
      <c r="AI113" s="161">
        <v>83473.247000000003</v>
      </c>
      <c r="AJ113" s="161">
        <v>73389.659</v>
      </c>
      <c r="AK113" s="161">
        <v>95908.725000000006</v>
      </c>
      <c r="AL113" s="161">
        <v>94720.467000000004</v>
      </c>
      <c r="AM113" s="161">
        <v>70125.638000000006</v>
      </c>
      <c r="AN113" s="161">
        <v>70826.600000000006</v>
      </c>
      <c r="AO113" s="161">
        <v>84609.668000000005</v>
      </c>
      <c r="AP113" s="161">
        <v>30273.137000000002</v>
      </c>
      <c r="AQ113" s="161">
        <v>20104.433000000001</v>
      </c>
      <c r="AR113" s="118">
        <f t="shared" si="48"/>
        <v>-0.76382423991463166</v>
      </c>
      <c r="AS113" s="53"/>
      <c r="AT113" s="79">
        <f t="shared" si="49"/>
        <v>6.1960982950977037</v>
      </c>
      <c r="AU113" s="80">
        <f t="shared" si="50"/>
        <v>5.7090405921531913</v>
      </c>
      <c r="AV113" s="152">
        <f t="shared" si="51"/>
        <v>4.2372514365290854</v>
      </c>
      <c r="AW113" s="80">
        <f t="shared" si="52"/>
        <v>4.3425837176800695</v>
      </c>
      <c r="AX113" s="80">
        <f t="shared" si="53"/>
        <v>4.5292941274555352</v>
      </c>
      <c r="AY113" s="80">
        <f t="shared" si="54"/>
        <v>4.8370156657232082</v>
      </c>
      <c r="AZ113" s="80">
        <f t="shared" si="55"/>
        <v>4.4291026740323822</v>
      </c>
      <c r="BA113" s="80">
        <f t="shared" si="56"/>
        <v>4.213201345158307</v>
      </c>
      <c r="BB113" s="80">
        <f t="shared" si="57"/>
        <v>4.2224175091786877</v>
      </c>
      <c r="BC113" s="80">
        <f t="shared" si="58"/>
        <v>4.3941721750257798</v>
      </c>
      <c r="BD113" s="80">
        <f t="shared" si="59"/>
        <v>4.4456946937553399</v>
      </c>
      <c r="BE113" s="80">
        <f t="shared" si="60"/>
        <v>5.7230101108734521</v>
      </c>
      <c r="BF113" s="80">
        <f t="shared" si="45"/>
        <v>6.0809684715987959</v>
      </c>
      <c r="BG113" s="80">
        <f t="shared" si="45"/>
        <v>6.1453044520992082</v>
      </c>
      <c r="BH113" s="61">
        <f t="shared" si="61"/>
        <v>0.45030441175166391</v>
      </c>
      <c r="BI113" s="90"/>
      <c r="BJ113" s="181" t="s">
        <v>333</v>
      </c>
    </row>
    <row r="114" spans="1:62">
      <c r="A114" s="2">
        <v>125</v>
      </c>
      <c r="B114" s="13"/>
      <c r="C114" s="14"/>
      <c r="D114" s="14">
        <v>55</v>
      </c>
      <c r="E114" s="14">
        <v>26.68999999999869</v>
      </c>
      <c r="F114" s="12"/>
      <c r="G114" s="13"/>
      <c r="H114" s="13"/>
      <c r="I114" s="13"/>
      <c r="J114" s="14">
        <v>3297</v>
      </c>
      <c r="K114" s="17" t="s">
        <v>181</v>
      </c>
      <c r="L114" s="99">
        <v>5</v>
      </c>
      <c r="M114" s="161">
        <v>37824755.174999997</v>
      </c>
      <c r="N114" s="161">
        <v>35232657.75</v>
      </c>
      <c r="O114" s="173">
        <v>39388916.875</v>
      </c>
      <c r="P114" s="161">
        <v>29670346.125</v>
      </c>
      <c r="Q114" s="161">
        <v>32843804.725000001</v>
      </c>
      <c r="R114" s="161">
        <v>34623655</v>
      </c>
      <c r="S114" s="161">
        <v>35301392.100000001</v>
      </c>
      <c r="T114" s="161">
        <v>32937940.609999999</v>
      </c>
      <c r="U114" s="161">
        <v>38870297.017999999</v>
      </c>
      <c r="V114" s="161">
        <v>35093118.115000002</v>
      </c>
      <c r="W114" s="161">
        <v>30764097.046</v>
      </c>
      <c r="X114" s="161">
        <v>25989645.120000001</v>
      </c>
      <c r="Y114" s="161">
        <v>7945210.727</v>
      </c>
      <c r="Z114" s="161">
        <v>15564936.857000001</v>
      </c>
      <c r="AA114" s="174">
        <v>74</v>
      </c>
      <c r="AB114" s="118">
        <f t="shared" si="47"/>
        <v>-0.60483968354867335</v>
      </c>
      <c r="AC114" s="113"/>
      <c r="AD114" s="161">
        <v>23775.475999999999</v>
      </c>
      <c r="AE114" s="161">
        <v>24131.589</v>
      </c>
      <c r="AF114" s="163">
        <v>30400.954000000002</v>
      </c>
      <c r="AG114" s="161">
        <v>43696.934999999998</v>
      </c>
      <c r="AH114" s="161">
        <v>50234.14</v>
      </c>
      <c r="AI114" s="161">
        <v>51089.546999999999</v>
      </c>
      <c r="AJ114" s="161">
        <v>49594.034</v>
      </c>
      <c r="AK114" s="161">
        <v>36550.146999999997</v>
      </c>
      <c r="AL114" s="161">
        <v>29428.246999999999</v>
      </c>
      <c r="AM114" s="161">
        <v>27882.929</v>
      </c>
      <c r="AN114" s="161">
        <v>27688.151999999998</v>
      </c>
      <c r="AO114" s="161">
        <v>19487.357</v>
      </c>
      <c r="AP114" s="161">
        <v>5864.2110000000002</v>
      </c>
      <c r="AQ114" s="161">
        <v>12919.317999999999</v>
      </c>
      <c r="AR114" s="118">
        <f t="shared" si="48"/>
        <v>-0.57503577025905184</v>
      </c>
      <c r="AS114" s="53"/>
      <c r="AT114" s="79">
        <f t="shared" si="49"/>
        <v>1.2571383946836083</v>
      </c>
      <c r="AU114" s="80">
        <f t="shared" si="50"/>
        <v>1.3698421033820534</v>
      </c>
      <c r="AV114" s="152">
        <f t="shared" si="51"/>
        <v>1.543629853873711</v>
      </c>
      <c r="AW114" s="80">
        <f t="shared" si="52"/>
        <v>2.9454954664773059</v>
      </c>
      <c r="AX114" s="80">
        <f t="shared" si="53"/>
        <v>3.0589720296176801</v>
      </c>
      <c r="AY114" s="80">
        <f t="shared" si="54"/>
        <v>2.9511354015051272</v>
      </c>
      <c r="AZ114" s="80">
        <f t="shared" si="55"/>
        <v>2.809749477273447</v>
      </c>
      <c r="BA114" s="80">
        <f t="shared" si="56"/>
        <v>2.2193340763328311</v>
      </c>
      <c r="BB114" s="80">
        <f t="shared" si="57"/>
        <v>1.5141765953767943</v>
      </c>
      <c r="BC114" s="80">
        <f t="shared" si="58"/>
        <v>1.5890824467992704</v>
      </c>
      <c r="BD114" s="80">
        <f t="shared" si="59"/>
        <v>1.8000302078490589</v>
      </c>
      <c r="BE114" s="80">
        <f t="shared" si="60"/>
        <v>1.4996247089964112</v>
      </c>
      <c r="BF114" s="80">
        <f t="shared" si="45"/>
        <v>1.4761624836637262</v>
      </c>
      <c r="BG114" s="80">
        <f t="shared" si="45"/>
        <v>1.6600540199672973</v>
      </c>
      <c r="BH114" s="61">
        <f t="shared" si="61"/>
        <v>7.5422333794220142E-2</v>
      </c>
      <c r="BI114" s="90"/>
      <c r="BJ114" s="181" t="s">
        <v>456</v>
      </c>
    </row>
    <row r="115" spans="1:62">
      <c r="A115" s="2">
        <v>126</v>
      </c>
      <c r="B115" s="13"/>
      <c r="C115" s="14"/>
      <c r="D115" s="16">
        <v>6</v>
      </c>
      <c r="E115" s="16">
        <v>64.179999999993015</v>
      </c>
      <c r="F115" s="12">
        <v>2876</v>
      </c>
      <c r="G115" s="13">
        <v>67</v>
      </c>
      <c r="H115" s="13" t="s">
        <v>185</v>
      </c>
      <c r="I115" s="13" t="s">
        <v>11</v>
      </c>
      <c r="J115" s="14">
        <v>703</v>
      </c>
      <c r="K115" s="17" t="s">
        <v>184</v>
      </c>
      <c r="L115" s="99" t="s">
        <v>393</v>
      </c>
      <c r="M115" s="161">
        <v>76417096.594999999</v>
      </c>
      <c r="N115" s="161">
        <v>71461716.864999995</v>
      </c>
      <c r="O115" s="173">
        <v>64572198.230999999</v>
      </c>
      <c r="P115" s="161">
        <v>64950420.046000004</v>
      </c>
      <c r="Q115" s="161">
        <v>73409278.243999988</v>
      </c>
      <c r="R115" s="161">
        <v>71978196.261999995</v>
      </c>
      <c r="S115" s="161">
        <v>69863417.000999987</v>
      </c>
      <c r="T115" s="161">
        <v>66833666.494000003</v>
      </c>
      <c r="U115" s="161">
        <v>67655914.713</v>
      </c>
      <c r="V115" s="161">
        <v>65722515.904999994</v>
      </c>
      <c r="W115" s="161">
        <v>65515794.431999996</v>
      </c>
      <c r="X115" s="161">
        <v>70033789.140000001</v>
      </c>
      <c r="Y115" s="161">
        <v>53948938.513999999</v>
      </c>
      <c r="Z115" s="161">
        <v>52177319.333999999</v>
      </c>
      <c r="AA115" s="174">
        <v>16.5</v>
      </c>
      <c r="AB115" s="118">
        <f t="shared" si="47"/>
        <v>-0.19195380111822541</v>
      </c>
      <c r="AC115" s="113"/>
      <c r="AD115" s="161">
        <v>126190.31300000001</v>
      </c>
      <c r="AE115" s="161">
        <v>118306.674</v>
      </c>
      <c r="AF115" s="163">
        <v>74451.653000000006</v>
      </c>
      <c r="AG115" s="161">
        <v>72341.744999999995</v>
      </c>
      <c r="AH115" s="161">
        <v>72850.11</v>
      </c>
      <c r="AI115" s="161">
        <v>72428.678</v>
      </c>
      <c r="AJ115" s="161">
        <v>67156.740000000005</v>
      </c>
      <c r="AK115" s="161">
        <v>57435.004000000001</v>
      </c>
      <c r="AL115" s="161">
        <v>59635.254000000001</v>
      </c>
      <c r="AM115" s="161">
        <v>56397.043999999994</v>
      </c>
      <c r="AN115" s="161">
        <v>109663.19100000001</v>
      </c>
      <c r="AO115" s="161">
        <v>142925.503</v>
      </c>
      <c r="AP115" s="161">
        <v>4988.9369999999999</v>
      </c>
      <c r="AQ115" s="161">
        <v>9434.0169999999998</v>
      </c>
      <c r="AR115" s="118">
        <f t="shared" si="48"/>
        <v>-0.87328666832958024</v>
      </c>
      <c r="AS115" s="53"/>
      <c r="AT115" s="79">
        <f t="shared" si="49"/>
        <v>3.3026722715936501</v>
      </c>
      <c r="AU115" s="80">
        <f t="shared" si="50"/>
        <v>3.3110504250407504</v>
      </c>
      <c r="AV115" s="152">
        <f t="shared" si="51"/>
        <v>2.3059971640939754</v>
      </c>
      <c r="AW115" s="80">
        <f t="shared" si="52"/>
        <v>2.2275989885443455</v>
      </c>
      <c r="AX115" s="80">
        <f t="shared" si="53"/>
        <v>1.9847657337771007</v>
      </c>
      <c r="AY115" s="80">
        <f t="shared" si="54"/>
        <v>2.0125171721825388</v>
      </c>
      <c r="AZ115" s="80">
        <f t="shared" si="55"/>
        <v>1.9225151841353181</v>
      </c>
      <c r="BA115" s="80">
        <f t="shared" si="56"/>
        <v>1.7187446690555643</v>
      </c>
      <c r="BB115" s="80">
        <f t="shared" si="57"/>
        <v>1.7628984621071471</v>
      </c>
      <c r="BC115" s="80">
        <f t="shared" si="58"/>
        <v>1.7162168314286781</v>
      </c>
      <c r="BD115" s="80">
        <f t="shared" si="59"/>
        <v>3.3476871325683573</v>
      </c>
      <c r="BE115" s="80">
        <f t="shared" si="60"/>
        <v>4.0816155959885849</v>
      </c>
      <c r="BF115" s="80">
        <f t="shared" si="45"/>
        <v>0.18495033034636438</v>
      </c>
      <c r="BG115" s="80">
        <f t="shared" si="45"/>
        <v>0.36161370957409716</v>
      </c>
      <c r="BH115" s="61">
        <f t="shared" si="61"/>
        <v>-0.84318553586939249</v>
      </c>
      <c r="BI115" s="90" t="s">
        <v>407</v>
      </c>
      <c r="BJ115" s="181" t="s">
        <v>600</v>
      </c>
    </row>
    <row r="116" spans="1:62">
      <c r="A116" s="2">
        <v>127</v>
      </c>
      <c r="B116" s="13"/>
      <c r="C116" s="14"/>
      <c r="D116" s="15"/>
      <c r="E116" s="15"/>
      <c r="F116" s="12">
        <v>6019</v>
      </c>
      <c r="G116" s="13">
        <v>73</v>
      </c>
      <c r="H116" s="13" t="s">
        <v>268</v>
      </c>
      <c r="I116" s="13" t="s">
        <v>11</v>
      </c>
      <c r="J116" s="14">
        <v>3298</v>
      </c>
      <c r="K116" s="17" t="s">
        <v>267</v>
      </c>
      <c r="L116" s="99">
        <v>1</v>
      </c>
      <c r="M116" s="161">
        <v>79135320.974999994</v>
      </c>
      <c r="N116" s="161">
        <v>86748793.049999997</v>
      </c>
      <c r="O116" s="173">
        <v>88046485.625</v>
      </c>
      <c r="P116" s="161">
        <v>82380436.525000006</v>
      </c>
      <c r="Q116" s="161">
        <v>82627508.5</v>
      </c>
      <c r="R116" s="161">
        <v>87368064.150000006</v>
      </c>
      <c r="S116" s="161">
        <v>83026147.875</v>
      </c>
      <c r="T116" s="161">
        <v>71436434.099999994</v>
      </c>
      <c r="U116" s="161">
        <v>87821760.339000002</v>
      </c>
      <c r="V116" s="161">
        <v>67129963.025000006</v>
      </c>
      <c r="W116" s="161">
        <v>88409026.566</v>
      </c>
      <c r="X116" s="161">
        <v>66742424.270999998</v>
      </c>
      <c r="Y116" s="161">
        <v>45482538.957000002</v>
      </c>
      <c r="Z116" s="161">
        <v>89712237.920000002</v>
      </c>
      <c r="AA116" s="174">
        <v>75</v>
      </c>
      <c r="AB116" s="118">
        <f t="shared" si="47"/>
        <v>1.8919009466143038E-2</v>
      </c>
      <c r="AC116" s="113"/>
      <c r="AD116" s="161">
        <v>19410.624</v>
      </c>
      <c r="AE116" s="161">
        <v>21651.524000000001</v>
      </c>
      <c r="AF116" s="163">
        <v>21491.838</v>
      </c>
      <c r="AG116" s="161">
        <v>22917.907999999999</v>
      </c>
      <c r="AH116" s="161">
        <v>21638.267</v>
      </c>
      <c r="AI116" s="161">
        <v>22379.548999999999</v>
      </c>
      <c r="AJ116" s="161">
        <v>22054.116999999998</v>
      </c>
      <c r="AK116" s="161">
        <v>16776.366000000002</v>
      </c>
      <c r="AL116" s="161">
        <v>15961.585999999999</v>
      </c>
      <c r="AM116" s="161">
        <v>14284.894</v>
      </c>
      <c r="AN116" s="161">
        <v>19388.146000000001</v>
      </c>
      <c r="AO116" s="161">
        <v>18044.298999999999</v>
      </c>
      <c r="AP116" s="161">
        <v>11975.468999999999</v>
      </c>
      <c r="AQ116" s="161">
        <v>18456.992999999999</v>
      </c>
      <c r="AR116" s="118">
        <f t="shared" si="48"/>
        <v>-0.14120918834396579</v>
      </c>
      <c r="AS116" s="53"/>
      <c r="AT116" s="79">
        <f t="shared" si="49"/>
        <v>0.4905678971374135</v>
      </c>
      <c r="AU116" s="80">
        <f t="shared" si="50"/>
        <v>0.49917752717367636</v>
      </c>
      <c r="AV116" s="152">
        <f t="shared" si="51"/>
        <v>0.48819297777622117</v>
      </c>
      <c r="AW116" s="80">
        <f t="shared" si="52"/>
        <v>0.55639200195413141</v>
      </c>
      <c r="AX116" s="80">
        <f t="shared" si="53"/>
        <v>0.52375455566350526</v>
      </c>
      <c r="AY116" s="80">
        <f t="shared" si="54"/>
        <v>0.51230502169710712</v>
      </c>
      <c r="AZ116" s="80">
        <f t="shared" si="55"/>
        <v>0.53125714162250604</v>
      </c>
      <c r="BA116" s="80">
        <f t="shared" si="56"/>
        <v>0.46968654612618754</v>
      </c>
      <c r="BB116" s="80">
        <f t="shared" si="57"/>
        <v>0.36349956863508137</v>
      </c>
      <c r="BC116" s="80">
        <f t="shared" si="58"/>
        <v>0.4255892110257869</v>
      </c>
      <c r="BD116" s="80">
        <f t="shared" si="59"/>
        <v>0.43860105134233474</v>
      </c>
      <c r="BE116" s="80">
        <f t="shared" si="60"/>
        <v>0.54071452144840237</v>
      </c>
      <c r="BF116" s="80">
        <f t="shared" si="45"/>
        <v>0.52659632793682953</v>
      </c>
      <c r="BG116" s="80">
        <f t="shared" si="45"/>
        <v>0.41147101951595144</v>
      </c>
      <c r="BH116" s="61">
        <f t="shared" si="61"/>
        <v>-0.15715498123251925</v>
      </c>
      <c r="BI116" s="90" t="s">
        <v>364</v>
      </c>
      <c r="BJ116" s="181" t="s">
        <v>542</v>
      </c>
    </row>
    <row r="117" spans="1:62">
      <c r="A117" s="2">
        <v>128</v>
      </c>
      <c r="B117" s="13"/>
      <c r="C117" s="14"/>
      <c r="D117" s="16">
        <v>87</v>
      </c>
      <c r="E117" s="14">
        <v>17.319999999999709</v>
      </c>
      <c r="F117" s="12">
        <v>6031</v>
      </c>
      <c r="G117" s="13">
        <v>66</v>
      </c>
      <c r="H117" s="13" t="s">
        <v>270</v>
      </c>
      <c r="I117" s="13" t="s">
        <v>11</v>
      </c>
      <c r="J117" s="14">
        <v>3935</v>
      </c>
      <c r="K117" s="17" t="s">
        <v>269</v>
      </c>
      <c r="L117" s="99">
        <v>2</v>
      </c>
      <c r="M117" s="161">
        <v>46508856.313000001</v>
      </c>
      <c r="N117" s="161">
        <v>43585777.655000001</v>
      </c>
      <c r="O117" s="173">
        <v>36476849.309</v>
      </c>
      <c r="P117" s="161">
        <v>44834154.805</v>
      </c>
      <c r="Q117" s="161">
        <v>41377089.189000003</v>
      </c>
      <c r="R117" s="161">
        <v>35471017.335000001</v>
      </c>
      <c r="S117" s="161">
        <v>41790005.921999998</v>
      </c>
      <c r="T117" s="161">
        <v>43064967.664999999</v>
      </c>
      <c r="U117" s="161">
        <v>38801370.159000002</v>
      </c>
      <c r="V117" s="161">
        <v>45121208.905000001</v>
      </c>
      <c r="W117" s="161">
        <v>43210491.912</v>
      </c>
      <c r="X117" s="161">
        <v>38307101.689999998</v>
      </c>
      <c r="Y117" s="161">
        <v>35296108.364</v>
      </c>
      <c r="Z117" s="161">
        <v>37332117.642999999</v>
      </c>
      <c r="AA117" s="174">
        <v>78</v>
      </c>
      <c r="AB117" s="118">
        <f t="shared" si="47"/>
        <v>2.3446880698355078E-2</v>
      </c>
      <c r="AC117" s="113"/>
      <c r="AD117" s="161">
        <v>24635.957999999999</v>
      </c>
      <c r="AE117" s="161">
        <v>24021.261999999999</v>
      </c>
      <c r="AF117" s="163">
        <v>19664.12</v>
      </c>
      <c r="AG117" s="161">
        <v>23724.402999999998</v>
      </c>
      <c r="AH117" s="161">
        <v>23049.163</v>
      </c>
      <c r="AI117" s="161">
        <v>19565.392</v>
      </c>
      <c r="AJ117" s="161">
        <v>22824.931</v>
      </c>
      <c r="AK117" s="161">
        <v>8600.9320000000007</v>
      </c>
      <c r="AL117" s="161">
        <v>1027.8499999999999</v>
      </c>
      <c r="AM117" s="161">
        <v>1972.931</v>
      </c>
      <c r="AN117" s="161">
        <v>6095.4369999999999</v>
      </c>
      <c r="AO117" s="161">
        <v>7720.8850000000002</v>
      </c>
      <c r="AP117" s="161">
        <v>5362.1469999999999</v>
      </c>
      <c r="AQ117" s="161">
        <v>7884.6239999999998</v>
      </c>
      <c r="AR117" s="118">
        <f t="shared" si="48"/>
        <v>-0.59903499368392787</v>
      </c>
      <c r="AS117" s="53"/>
      <c r="AT117" s="79">
        <f t="shared" si="49"/>
        <v>1.0594093234287441</v>
      </c>
      <c r="AU117" s="80">
        <f t="shared" si="50"/>
        <v>1.1022523076283517</v>
      </c>
      <c r="AV117" s="152">
        <f t="shared" si="51"/>
        <v>1.0781698733584557</v>
      </c>
      <c r="AW117" s="80">
        <f t="shared" si="52"/>
        <v>1.0583182889556426</v>
      </c>
      <c r="AX117" s="80">
        <f t="shared" si="53"/>
        <v>1.1141026810618453</v>
      </c>
      <c r="AY117" s="80">
        <f t="shared" si="54"/>
        <v>1.1031762531769516</v>
      </c>
      <c r="AZ117" s="80">
        <f t="shared" si="55"/>
        <v>1.0923631378565566</v>
      </c>
      <c r="BA117" s="80">
        <f t="shared" si="56"/>
        <v>0.39943984479014005</v>
      </c>
      <c r="BB117" s="80">
        <f t="shared" si="57"/>
        <v>5.2980087857108282E-2</v>
      </c>
      <c r="BC117" s="80">
        <f t="shared" si="58"/>
        <v>8.745027218370359E-2</v>
      </c>
      <c r="BD117" s="80">
        <f t="shared" si="59"/>
        <v>0.28212763753829123</v>
      </c>
      <c r="BE117" s="80">
        <f t="shared" si="60"/>
        <v>0.40310462861331653</v>
      </c>
      <c r="BF117" s="80">
        <f t="shared" si="45"/>
        <v>0.30383785910341782</v>
      </c>
      <c r="BG117" s="80">
        <f t="shared" si="45"/>
        <v>0.42240432623721869</v>
      </c>
      <c r="BH117" s="61">
        <f t="shared" si="61"/>
        <v>-0.60822098940545777</v>
      </c>
      <c r="BI117" s="90" t="s">
        <v>351</v>
      </c>
      <c r="BJ117" s="181" t="s">
        <v>543</v>
      </c>
    </row>
    <row r="118" spans="1:62">
      <c r="A118" s="2">
        <v>129</v>
      </c>
      <c r="B118" s="13"/>
      <c r="C118" s="21"/>
      <c r="D118" s="16">
        <v>29</v>
      </c>
      <c r="E118" s="16">
        <v>27.369999999998981</v>
      </c>
      <c r="F118" s="12">
        <v>7253</v>
      </c>
      <c r="G118" s="13">
        <v>71</v>
      </c>
      <c r="H118" s="13" t="s">
        <v>290</v>
      </c>
      <c r="I118" s="13" t="s">
        <v>289</v>
      </c>
      <c r="J118" s="14">
        <v>2830</v>
      </c>
      <c r="K118" s="17" t="s">
        <v>288</v>
      </c>
      <c r="L118" s="99" t="s">
        <v>392</v>
      </c>
      <c r="M118" s="161">
        <v>20042454.736000001</v>
      </c>
      <c r="N118" s="161">
        <v>17827790.196000002</v>
      </c>
      <c r="O118" s="173">
        <v>16871555.427000001</v>
      </c>
      <c r="P118" s="161">
        <v>15791142.873</v>
      </c>
      <c r="Q118" s="161">
        <v>15824934.684</v>
      </c>
      <c r="R118" s="161">
        <v>13754229.605</v>
      </c>
      <c r="S118" s="161">
        <v>14228154.808</v>
      </c>
      <c r="T118" s="161">
        <v>17341795.704</v>
      </c>
      <c r="U118" s="161">
        <v>16789183.620999999</v>
      </c>
      <c r="V118" s="161">
        <v>11162835.074999999</v>
      </c>
      <c r="W118" s="161">
        <v>10364998.975</v>
      </c>
      <c r="X118" s="161">
        <v>0</v>
      </c>
      <c r="Y118" s="161">
        <v>0</v>
      </c>
      <c r="Z118" s="161">
        <v>0</v>
      </c>
      <c r="AA118" s="174">
        <v>59.25</v>
      </c>
      <c r="AB118" s="118">
        <f t="shared" si="47"/>
        <v>-1</v>
      </c>
      <c r="AC118" s="113"/>
      <c r="AD118" s="161">
        <v>33711.777000000002</v>
      </c>
      <c r="AE118" s="161">
        <v>30632.768</v>
      </c>
      <c r="AF118" s="163">
        <v>31006.435999999998</v>
      </c>
      <c r="AG118" s="161">
        <v>29212.755000000001</v>
      </c>
      <c r="AH118" s="161">
        <v>29664.462</v>
      </c>
      <c r="AI118" s="161">
        <v>23612.373999999996</v>
      </c>
      <c r="AJ118" s="161">
        <v>20482.651999999998</v>
      </c>
      <c r="AK118" s="161">
        <v>27357.796000000002</v>
      </c>
      <c r="AL118" s="161">
        <v>30564.235000000001</v>
      </c>
      <c r="AM118" s="161">
        <v>21166.55</v>
      </c>
      <c r="AN118" s="161">
        <v>16650.759999999998</v>
      </c>
      <c r="AO118" s="161">
        <v>0</v>
      </c>
      <c r="AP118" s="161">
        <v>0</v>
      </c>
      <c r="AQ118" s="161">
        <v>0</v>
      </c>
      <c r="AR118" s="118">
        <f t="shared" si="48"/>
        <v>-1</v>
      </c>
      <c r="AS118" s="53"/>
      <c r="AT118" s="79">
        <f t="shared" si="49"/>
        <v>3.3640367354251608</v>
      </c>
      <c r="AU118" s="80">
        <f t="shared" si="50"/>
        <v>3.4365187904076899</v>
      </c>
      <c r="AV118" s="152">
        <f t="shared" si="51"/>
        <v>3.6755871305593519</v>
      </c>
      <c r="AW118" s="80">
        <f t="shared" si="52"/>
        <v>3.6998911649325308</v>
      </c>
      <c r="AX118" s="80">
        <f t="shared" si="53"/>
        <v>3.7490786018842313</v>
      </c>
      <c r="AY118" s="80">
        <f t="shared" si="54"/>
        <v>3.4334709653845414</v>
      </c>
      <c r="AZ118" s="80">
        <f t="shared" si="55"/>
        <v>2.8791719342951358</v>
      </c>
      <c r="BA118" s="80">
        <f t="shared" si="56"/>
        <v>3.1551283923486362</v>
      </c>
      <c r="BB118" s="80">
        <f t="shared" si="57"/>
        <v>3.6409435610401086</v>
      </c>
      <c r="BC118" s="80">
        <f t="shared" si="58"/>
        <v>3.7923251320632811</v>
      </c>
      <c r="BD118" s="80">
        <f t="shared" si="59"/>
        <v>3.2128821315199403</v>
      </c>
      <c r="BE118" s="80">
        <f t="shared" si="60"/>
        <v>0</v>
      </c>
      <c r="BF118" s="80">
        <f t="shared" si="45"/>
        <v>0</v>
      </c>
      <c r="BG118" s="80">
        <f t="shared" si="45"/>
        <v>0</v>
      </c>
      <c r="BH118" s="61">
        <f t="shared" si="61"/>
        <v>-1</v>
      </c>
      <c r="BI118" s="90" t="s">
        <v>349</v>
      </c>
      <c r="BJ118" s="52" t="s">
        <v>316</v>
      </c>
    </row>
    <row r="119" spans="1:62">
      <c r="A119" s="2">
        <v>130</v>
      </c>
      <c r="B119" s="13"/>
      <c r="C119" s="14"/>
      <c r="D119" s="16">
        <v>79</v>
      </c>
      <c r="E119" s="16">
        <v>16.25</v>
      </c>
      <c r="F119" s="12">
        <v>8102</v>
      </c>
      <c r="G119" s="13">
        <v>64</v>
      </c>
      <c r="H119" s="13" t="s">
        <v>300</v>
      </c>
      <c r="I119" s="13" t="s">
        <v>11</v>
      </c>
      <c r="J119" s="14">
        <v>2864</v>
      </c>
      <c r="K119" s="17" t="s">
        <v>299</v>
      </c>
      <c r="L119" s="99">
        <v>1</v>
      </c>
      <c r="M119" s="161">
        <v>82125017.224999994</v>
      </c>
      <c r="N119" s="161">
        <v>86392171.950000003</v>
      </c>
      <c r="O119" s="173">
        <v>74952394.049999997</v>
      </c>
      <c r="P119" s="161">
        <v>79626551.025000006</v>
      </c>
      <c r="Q119" s="161">
        <v>94932328.200000003</v>
      </c>
      <c r="R119" s="161">
        <v>84645981.325000003</v>
      </c>
      <c r="S119" s="161">
        <v>71980848.275000006</v>
      </c>
      <c r="T119" s="161">
        <v>98890952.424999997</v>
      </c>
      <c r="U119" s="161">
        <v>95412565.187000006</v>
      </c>
      <c r="V119" s="161">
        <v>94717584.597000003</v>
      </c>
      <c r="W119" s="161">
        <v>83833989.649000004</v>
      </c>
      <c r="X119" s="161">
        <v>92209545.480000004</v>
      </c>
      <c r="Y119" s="161">
        <v>89241011.645999998</v>
      </c>
      <c r="Z119" s="161">
        <v>81308610.135000005</v>
      </c>
      <c r="AA119" s="174">
        <v>62</v>
      </c>
      <c r="AB119" s="118">
        <f t="shared" si="47"/>
        <v>8.4803376403959019E-2</v>
      </c>
      <c r="AC119" s="113"/>
      <c r="AD119" s="161">
        <v>12380.924000000001</v>
      </c>
      <c r="AE119" s="161">
        <v>20850.431</v>
      </c>
      <c r="AF119" s="163">
        <v>18856.311000000002</v>
      </c>
      <c r="AG119" s="161">
        <v>15535.771000000001</v>
      </c>
      <c r="AH119" s="161">
        <v>16438.55</v>
      </c>
      <c r="AI119" s="161">
        <v>12968.433999999999</v>
      </c>
      <c r="AJ119" s="161">
        <v>10403.178</v>
      </c>
      <c r="AK119" s="161">
        <v>15643.567999999999</v>
      </c>
      <c r="AL119" s="161">
        <v>14760.434999999999</v>
      </c>
      <c r="AM119" s="161">
        <v>13781.03</v>
      </c>
      <c r="AN119" s="161">
        <v>11989.915999999999</v>
      </c>
      <c r="AO119" s="161">
        <v>17200.124</v>
      </c>
      <c r="AP119" s="161">
        <v>15977.44</v>
      </c>
      <c r="AQ119" s="161">
        <v>14719.364</v>
      </c>
      <c r="AR119" s="118">
        <f t="shared" si="48"/>
        <v>-0.21939323126352772</v>
      </c>
      <c r="AS119" s="53"/>
      <c r="AT119" s="79">
        <f t="shared" si="49"/>
        <v>0.30151406765808447</v>
      </c>
      <c r="AU119" s="80">
        <f t="shared" si="50"/>
        <v>0.48269259886340893</v>
      </c>
      <c r="AV119" s="152">
        <f t="shared" si="51"/>
        <v>0.50315433520165198</v>
      </c>
      <c r="AW119" s="80">
        <f t="shared" si="52"/>
        <v>0.39021584634809314</v>
      </c>
      <c r="AX119" s="80">
        <f t="shared" si="53"/>
        <v>0.34632143362939244</v>
      </c>
      <c r="AY119" s="80">
        <f t="shared" si="54"/>
        <v>0.30641582262972245</v>
      </c>
      <c r="AZ119" s="80">
        <f t="shared" si="55"/>
        <v>0.28905405394098904</v>
      </c>
      <c r="BA119" s="80">
        <f t="shared" si="56"/>
        <v>0.3163801665650709</v>
      </c>
      <c r="BB119" s="80">
        <f t="shared" si="57"/>
        <v>0.30940233020820435</v>
      </c>
      <c r="BC119" s="80">
        <f t="shared" si="58"/>
        <v>0.29099200657691787</v>
      </c>
      <c r="BD119" s="80">
        <f t="shared" si="59"/>
        <v>0.28603949424809511</v>
      </c>
      <c r="BE119" s="80">
        <f t="shared" si="60"/>
        <v>0.37306601850088633</v>
      </c>
      <c r="BF119" s="80">
        <f t="shared" si="45"/>
        <v>0.35807393272006116</v>
      </c>
      <c r="BG119" s="80">
        <f t="shared" si="45"/>
        <v>0.36206163100219863</v>
      </c>
      <c r="BH119" s="61">
        <f t="shared" si="61"/>
        <v>-0.28041635404553722</v>
      </c>
      <c r="BI119" s="90" t="s">
        <v>365</v>
      </c>
      <c r="BJ119" s="181" t="s">
        <v>544</v>
      </c>
    </row>
    <row r="120" spans="1:62" ht="13.5" thickBot="1">
      <c r="A120" s="2">
        <v>131</v>
      </c>
      <c r="B120" s="23"/>
      <c r="C120" s="24"/>
      <c r="D120" s="26"/>
      <c r="E120" s="24">
        <v>10.959999999999127</v>
      </c>
      <c r="F120" s="22"/>
      <c r="G120" s="23"/>
      <c r="H120" s="23"/>
      <c r="I120" s="23"/>
      <c r="J120" s="49">
        <v>3936</v>
      </c>
      <c r="K120" s="27" t="s">
        <v>301</v>
      </c>
      <c r="L120" s="100">
        <v>2</v>
      </c>
      <c r="M120" s="164">
        <v>93774703.174999997</v>
      </c>
      <c r="N120" s="164">
        <v>95075325.700000003</v>
      </c>
      <c r="O120" s="175">
        <v>74694873.450000003</v>
      </c>
      <c r="P120" s="164">
        <v>105802338.65000001</v>
      </c>
      <c r="Q120" s="164">
        <v>90853162.900000006</v>
      </c>
      <c r="R120" s="164">
        <v>99000700.599999994</v>
      </c>
      <c r="S120" s="164">
        <v>93686331.25</v>
      </c>
      <c r="T120" s="164">
        <v>87674959.075000003</v>
      </c>
      <c r="U120" s="164">
        <v>93634714.991999999</v>
      </c>
      <c r="V120" s="164">
        <v>97185090.276999995</v>
      </c>
      <c r="W120" s="164">
        <v>92075701.297000006</v>
      </c>
      <c r="X120" s="164">
        <v>91797387.059</v>
      </c>
      <c r="Y120" s="164">
        <v>84195749.665000007</v>
      </c>
      <c r="Z120" s="164">
        <v>68929335.954999998</v>
      </c>
      <c r="AA120" s="176">
        <v>78</v>
      </c>
      <c r="AB120" s="119">
        <f t="shared" si="47"/>
        <v>-7.7187860808940217E-2</v>
      </c>
      <c r="AC120" s="114"/>
      <c r="AD120" s="164">
        <v>12314.26</v>
      </c>
      <c r="AE120" s="164">
        <v>25449.762999999999</v>
      </c>
      <c r="AF120" s="165">
        <v>13523.763999999999</v>
      </c>
      <c r="AG120" s="164">
        <v>21024.322</v>
      </c>
      <c r="AH120" s="164">
        <v>17277.166000000001</v>
      </c>
      <c r="AI120" s="164">
        <v>14997.589</v>
      </c>
      <c r="AJ120" s="164">
        <v>14383.642</v>
      </c>
      <c r="AK120" s="164">
        <v>13520.24</v>
      </c>
      <c r="AL120" s="164">
        <v>15181.03</v>
      </c>
      <c r="AM120" s="164">
        <v>12484.044</v>
      </c>
      <c r="AN120" s="164">
        <v>13339.355</v>
      </c>
      <c r="AO120" s="164">
        <v>16064.661</v>
      </c>
      <c r="AP120" s="164">
        <v>15291.593999999999</v>
      </c>
      <c r="AQ120" s="164">
        <v>13132.701999999999</v>
      </c>
      <c r="AR120" s="119">
        <f t="shared" si="48"/>
        <v>-2.8916653677186314E-2</v>
      </c>
      <c r="AS120" s="54"/>
      <c r="AT120" s="83">
        <f t="shared" si="49"/>
        <v>0.2626350088684245</v>
      </c>
      <c r="AU120" s="84">
        <f t="shared" si="50"/>
        <v>0.53535999614251117</v>
      </c>
      <c r="AV120" s="154">
        <f t="shared" si="51"/>
        <v>0.36210688566338284</v>
      </c>
      <c r="AW120" s="84">
        <f t="shared" si="52"/>
        <v>0.39742641359846725</v>
      </c>
      <c r="AX120" s="84">
        <f t="shared" si="53"/>
        <v>0.38033163510260132</v>
      </c>
      <c r="AY120" s="84">
        <f t="shared" si="54"/>
        <v>0.30297945184440445</v>
      </c>
      <c r="AZ120" s="84">
        <f t="shared" si="55"/>
        <v>0.30705956371837329</v>
      </c>
      <c r="BA120" s="84">
        <f t="shared" si="56"/>
        <v>0.30841736666074399</v>
      </c>
      <c r="BB120" s="84">
        <f t="shared" si="57"/>
        <v>0.32426071892880848</v>
      </c>
      <c r="BC120" s="84">
        <f t="shared" si="58"/>
        <v>0.25691274174706402</v>
      </c>
      <c r="BD120" s="84">
        <f t="shared" si="59"/>
        <v>0.28974756232314725</v>
      </c>
      <c r="BE120" s="84">
        <f t="shared" si="60"/>
        <v>0.35000257664578022</v>
      </c>
      <c r="BF120" s="84">
        <f t="shared" si="45"/>
        <v>0.36323909605514643</v>
      </c>
      <c r="BG120" s="84">
        <f t="shared" si="45"/>
        <v>0.38104826683876908</v>
      </c>
      <c r="BH120" s="63">
        <f t="shared" si="61"/>
        <v>5.2308812467582524E-2</v>
      </c>
      <c r="BI120" s="90" t="s">
        <v>366</v>
      </c>
      <c r="BJ120" s="181" t="s">
        <v>544</v>
      </c>
    </row>
    <row r="121" spans="1:62">
      <c r="A121" s="2">
        <v>133</v>
      </c>
      <c r="B121" s="4" t="s">
        <v>188</v>
      </c>
      <c r="C121" s="5">
        <v>42</v>
      </c>
      <c r="D121" s="6"/>
      <c r="E121" s="6"/>
      <c r="F121" s="3">
        <v>3113</v>
      </c>
      <c r="G121" s="4">
        <v>83</v>
      </c>
      <c r="H121" s="4" t="s">
        <v>187</v>
      </c>
      <c r="I121" s="4" t="s">
        <v>11</v>
      </c>
      <c r="J121" s="50">
        <v>2866</v>
      </c>
      <c r="K121" s="8" t="s">
        <v>189</v>
      </c>
      <c r="L121" s="101">
        <v>2</v>
      </c>
      <c r="M121" s="166">
        <v>10098472.618000001</v>
      </c>
      <c r="N121" s="166">
        <v>8411062.5</v>
      </c>
      <c r="O121" s="177">
        <v>11503278.125</v>
      </c>
      <c r="P121" s="166">
        <v>10348171.175000001</v>
      </c>
      <c r="Q121" s="166">
        <v>12753794.050000001</v>
      </c>
      <c r="R121" s="166">
        <v>13503755.425000001</v>
      </c>
      <c r="S121" s="166">
        <v>13073315.525</v>
      </c>
      <c r="T121" s="166">
        <v>13778418.261</v>
      </c>
      <c r="U121" s="166">
        <v>14932858.302999999</v>
      </c>
      <c r="V121" s="166">
        <v>13648264.914999999</v>
      </c>
      <c r="W121" s="166">
        <v>10019997.534</v>
      </c>
      <c r="X121" s="166">
        <v>7733486.1799999997</v>
      </c>
      <c r="Y121" s="166">
        <v>1141455.6980000001</v>
      </c>
      <c r="Z121" s="166">
        <v>903648.75699999998</v>
      </c>
      <c r="AA121" s="178">
        <v>64.5</v>
      </c>
      <c r="AB121" s="120">
        <f t="shared" si="47"/>
        <v>-0.92144423987836077</v>
      </c>
      <c r="AC121" s="115"/>
      <c r="AD121" s="166">
        <v>11259.446</v>
      </c>
      <c r="AE121" s="166">
        <v>11173.011</v>
      </c>
      <c r="AF121" s="167">
        <v>14568.833000000001</v>
      </c>
      <c r="AG121" s="166">
        <v>15091.257</v>
      </c>
      <c r="AH121" s="166">
        <v>18395.152999999998</v>
      </c>
      <c r="AI121" s="166">
        <v>18039.02</v>
      </c>
      <c r="AJ121" s="166">
        <v>18187.225999999999</v>
      </c>
      <c r="AK121" s="166">
        <v>19495.157999999999</v>
      </c>
      <c r="AL121" s="166">
        <v>21324.079000000002</v>
      </c>
      <c r="AM121" s="166">
        <v>18499.124</v>
      </c>
      <c r="AN121" s="166">
        <v>13256.415999999999</v>
      </c>
      <c r="AO121" s="166">
        <v>10301.934999999999</v>
      </c>
      <c r="AP121" s="166">
        <v>1597.518</v>
      </c>
      <c r="AQ121" s="166">
        <v>774.25099999999998</v>
      </c>
      <c r="AR121" s="120">
        <f t="shared" si="48"/>
        <v>-0.94685566098533769</v>
      </c>
      <c r="AS121" s="53"/>
      <c r="AT121" s="79">
        <f t="shared" si="49"/>
        <v>2.2299304906626425</v>
      </c>
      <c r="AU121" s="80">
        <f t="shared" si="50"/>
        <v>2.6567418801132439</v>
      </c>
      <c r="AV121" s="152">
        <f t="shared" si="51"/>
        <v>2.5329880477005333</v>
      </c>
      <c r="AW121" s="80">
        <f t="shared" si="52"/>
        <v>2.9167003028436085</v>
      </c>
      <c r="AX121" s="80">
        <f t="shared" si="53"/>
        <v>2.8846558016984756</v>
      </c>
      <c r="AY121" s="80">
        <f t="shared" si="54"/>
        <v>2.6717041937243171</v>
      </c>
      <c r="AZ121" s="80">
        <f t="shared" si="55"/>
        <v>2.7823433107264499</v>
      </c>
      <c r="BA121" s="80">
        <f t="shared" si="56"/>
        <v>2.8298107418006477</v>
      </c>
      <c r="BB121" s="80">
        <f t="shared" si="57"/>
        <v>2.8559942868695152</v>
      </c>
      <c r="BC121" s="80">
        <f t="shared" si="58"/>
        <v>2.7108389403650435</v>
      </c>
      <c r="BD121" s="80">
        <f t="shared" si="59"/>
        <v>2.6459918687640669</v>
      </c>
      <c r="BE121" s="80">
        <f t="shared" si="60"/>
        <v>2.6642408766805348</v>
      </c>
      <c r="BF121" s="80">
        <f t="shared" si="45"/>
        <v>2.7990889226784512</v>
      </c>
      <c r="BG121" s="80">
        <f t="shared" si="45"/>
        <v>1.7136105018733512</v>
      </c>
      <c r="BH121" s="61">
        <f t="shared" si="61"/>
        <v>-0.32348259462614504</v>
      </c>
      <c r="BI121" s="96"/>
      <c r="BJ121" s="52" t="s">
        <v>309</v>
      </c>
    </row>
    <row r="122" spans="1:62">
      <c r="A122" s="2">
        <v>135</v>
      </c>
      <c r="B122" s="13"/>
      <c r="C122" s="14"/>
      <c r="D122" s="15"/>
      <c r="E122" s="15"/>
      <c r="F122" s="12"/>
      <c r="G122" s="13"/>
      <c r="H122" s="13"/>
      <c r="I122" s="13"/>
      <c r="J122" s="51">
        <v>3954</v>
      </c>
      <c r="K122" s="17" t="s">
        <v>186</v>
      </c>
      <c r="L122" s="99">
        <v>1</v>
      </c>
      <c r="M122" s="161">
        <v>8071582.9900000002</v>
      </c>
      <c r="N122" s="161">
        <v>3974876.75</v>
      </c>
      <c r="O122" s="173">
        <v>7659838.6749999998</v>
      </c>
      <c r="P122" s="161">
        <v>8697136.3249999993</v>
      </c>
      <c r="Q122" s="161">
        <v>8536316.5250000004</v>
      </c>
      <c r="R122" s="161">
        <v>8075235.1749999998</v>
      </c>
      <c r="S122" s="161">
        <v>8899490.75</v>
      </c>
      <c r="T122" s="161">
        <v>9333219.1300000008</v>
      </c>
      <c r="U122" s="161">
        <v>6951336.1950000003</v>
      </c>
      <c r="V122" s="161">
        <v>8989808.2670000009</v>
      </c>
      <c r="W122" s="161">
        <v>6583703.7079999996</v>
      </c>
      <c r="X122" s="161">
        <v>3795904.6740000001</v>
      </c>
      <c r="Y122" s="161">
        <v>572552.35900000005</v>
      </c>
      <c r="Z122" s="161">
        <v>1318101.3189999999</v>
      </c>
      <c r="AA122" s="174">
        <v>82</v>
      </c>
      <c r="AB122" s="118">
        <f t="shared" si="47"/>
        <v>-0.82792048567524168</v>
      </c>
      <c r="AC122" s="113"/>
      <c r="AD122" s="161">
        <v>9035.8420000000006</v>
      </c>
      <c r="AE122" s="161">
        <v>5445.0870000000004</v>
      </c>
      <c r="AF122" s="163">
        <v>9740.92</v>
      </c>
      <c r="AG122" s="161">
        <v>13136.477000000001</v>
      </c>
      <c r="AH122" s="161">
        <v>12316.705</v>
      </c>
      <c r="AI122" s="161">
        <v>11055.696</v>
      </c>
      <c r="AJ122" s="161">
        <v>12497.12</v>
      </c>
      <c r="AK122" s="161">
        <v>13232.587</v>
      </c>
      <c r="AL122" s="161">
        <v>9676.3940000000002</v>
      </c>
      <c r="AM122" s="161">
        <v>11965.516</v>
      </c>
      <c r="AN122" s="161">
        <v>8815.9259999999995</v>
      </c>
      <c r="AO122" s="161">
        <v>4845.1369999999997</v>
      </c>
      <c r="AP122" s="161">
        <v>784.47900000000004</v>
      </c>
      <c r="AQ122" s="161">
        <v>1327.1669999999999</v>
      </c>
      <c r="AR122" s="118">
        <f t="shared" si="48"/>
        <v>-0.86375342370125208</v>
      </c>
      <c r="AS122" s="53"/>
      <c r="AT122" s="79">
        <f t="shared" si="49"/>
        <v>2.2389268650758183</v>
      </c>
      <c r="AU122" s="80">
        <f t="shared" si="50"/>
        <v>2.7397513646177836</v>
      </c>
      <c r="AV122" s="152">
        <f t="shared" si="51"/>
        <v>2.5433747140895235</v>
      </c>
      <c r="AW122" s="80">
        <f t="shared" si="52"/>
        <v>3.0208741151358236</v>
      </c>
      <c r="AX122" s="80">
        <f t="shared" si="53"/>
        <v>2.8857189078986267</v>
      </c>
      <c r="AY122" s="80">
        <f t="shared" si="54"/>
        <v>2.7381731331434569</v>
      </c>
      <c r="AZ122" s="80">
        <f t="shared" si="55"/>
        <v>2.8085022730092732</v>
      </c>
      <c r="BA122" s="80">
        <f t="shared" si="56"/>
        <v>2.835589053613059</v>
      </c>
      <c r="BB122" s="80">
        <f t="shared" si="57"/>
        <v>2.7840385585033554</v>
      </c>
      <c r="BC122" s="80">
        <f t="shared" si="58"/>
        <v>2.6620180641501103</v>
      </c>
      <c r="BD122" s="80">
        <f t="shared" si="59"/>
        <v>2.6781053312856651</v>
      </c>
      <c r="BE122" s="80">
        <f t="shared" si="60"/>
        <v>2.5528233273015011</v>
      </c>
      <c r="BF122" s="80">
        <f t="shared" si="45"/>
        <v>2.7402873734382776</v>
      </c>
      <c r="BG122" s="80">
        <f t="shared" si="45"/>
        <v>2.0137556663806055</v>
      </c>
      <c r="BH122" s="61">
        <f t="shared" si="61"/>
        <v>-0.20823476964483029</v>
      </c>
      <c r="BI122" s="90"/>
      <c r="BJ122" s="52" t="s">
        <v>309</v>
      </c>
    </row>
    <row r="123" spans="1:62">
      <c r="A123" s="2">
        <v>136</v>
      </c>
      <c r="B123" s="13"/>
      <c r="C123" s="14"/>
      <c r="D123" s="14">
        <v>19</v>
      </c>
      <c r="E123" s="14">
        <v>40.450000000004366</v>
      </c>
      <c r="F123" s="12">
        <v>3122</v>
      </c>
      <c r="G123" s="13">
        <v>79</v>
      </c>
      <c r="H123" s="13" t="s">
        <v>191</v>
      </c>
      <c r="I123" s="13" t="s">
        <v>11</v>
      </c>
      <c r="J123" s="51">
        <v>703</v>
      </c>
      <c r="K123" s="17" t="s">
        <v>190</v>
      </c>
      <c r="L123" s="99">
        <v>1</v>
      </c>
      <c r="M123" s="161">
        <v>36585387.843999997</v>
      </c>
      <c r="N123" s="161">
        <v>41978752.869000003</v>
      </c>
      <c r="O123" s="173">
        <v>33443669.379000001</v>
      </c>
      <c r="P123" s="161">
        <v>47728416.822999999</v>
      </c>
      <c r="Q123" s="161">
        <v>41550976.318999998</v>
      </c>
      <c r="R123" s="161">
        <v>41299909.522</v>
      </c>
      <c r="S123" s="161">
        <v>42147521.836000003</v>
      </c>
      <c r="T123" s="161">
        <v>44720176.266999997</v>
      </c>
      <c r="U123" s="161">
        <v>31688733.471000001</v>
      </c>
      <c r="V123" s="161">
        <v>29444750.081</v>
      </c>
      <c r="W123" s="161">
        <v>35812685.553000003</v>
      </c>
      <c r="X123" s="161">
        <v>28002539.370000001</v>
      </c>
      <c r="Y123" s="161">
        <v>28988881.202</v>
      </c>
      <c r="Z123" s="161">
        <v>36957407.307999998</v>
      </c>
      <c r="AA123" s="174">
        <v>18.666666666666668</v>
      </c>
      <c r="AB123" s="118">
        <f t="shared" si="47"/>
        <v>0.1050643662685635</v>
      </c>
      <c r="AC123" s="113"/>
      <c r="AD123" s="161">
        <v>52864.627</v>
      </c>
      <c r="AE123" s="161">
        <v>58758.68</v>
      </c>
      <c r="AF123" s="163">
        <v>45759.303999999996</v>
      </c>
      <c r="AG123" s="161">
        <v>78224.762000000002</v>
      </c>
      <c r="AH123" s="161">
        <v>70040.240000000005</v>
      </c>
      <c r="AI123" s="161">
        <v>62625.637000000002</v>
      </c>
      <c r="AJ123" s="161">
        <v>53168.231</v>
      </c>
      <c r="AK123" s="161">
        <v>63112.28</v>
      </c>
      <c r="AL123" s="161">
        <v>44410.756999999998</v>
      </c>
      <c r="AM123" s="161">
        <v>40753.512000000002</v>
      </c>
      <c r="AN123" s="161">
        <v>53645.107000000004</v>
      </c>
      <c r="AO123" s="161">
        <v>41852.957000000002</v>
      </c>
      <c r="AP123" s="161">
        <v>43970.919000000002</v>
      </c>
      <c r="AQ123" s="161">
        <v>55725.658000000003</v>
      </c>
      <c r="AR123" s="118">
        <f t="shared" si="48"/>
        <v>0.21779951023730623</v>
      </c>
      <c r="AS123" s="53"/>
      <c r="AT123" s="79">
        <f t="shared" si="49"/>
        <v>2.8899312056176436</v>
      </c>
      <c r="AU123" s="80">
        <f t="shared" si="50"/>
        <v>2.7994485773964688</v>
      </c>
      <c r="AV123" s="152">
        <f t="shared" si="51"/>
        <v>2.7365002016634725</v>
      </c>
      <c r="AW123" s="80">
        <f t="shared" si="52"/>
        <v>3.277911450115564</v>
      </c>
      <c r="AX123" s="80">
        <f t="shared" si="53"/>
        <v>3.3712921430427487</v>
      </c>
      <c r="AY123" s="80">
        <f t="shared" si="54"/>
        <v>3.0327251427337885</v>
      </c>
      <c r="AZ123" s="80">
        <f t="shared" si="55"/>
        <v>2.5229588210136114</v>
      </c>
      <c r="BA123" s="80">
        <f t="shared" si="56"/>
        <v>2.8225416475637615</v>
      </c>
      <c r="BB123" s="80">
        <f t="shared" si="57"/>
        <v>2.8029366992936198</v>
      </c>
      <c r="BC123" s="80">
        <f t="shared" si="58"/>
        <v>2.7681343457078467</v>
      </c>
      <c r="BD123" s="80">
        <f t="shared" si="59"/>
        <v>2.9958717796021967</v>
      </c>
      <c r="BE123" s="80">
        <f t="shared" si="60"/>
        <v>2.9892258303429715</v>
      </c>
      <c r="BF123" s="80">
        <f t="shared" si="45"/>
        <v>3.0336402908137319</v>
      </c>
      <c r="BG123" s="80">
        <f t="shared" si="45"/>
        <v>3.0156692289362694</v>
      </c>
      <c r="BH123" s="61">
        <f t="shared" si="61"/>
        <v>0.10201681224181702</v>
      </c>
      <c r="BI123" s="90"/>
      <c r="BJ123" s="181" t="s">
        <v>601</v>
      </c>
    </row>
    <row r="124" spans="1:62">
      <c r="A124" s="2">
        <v>137</v>
      </c>
      <c r="B124" s="13"/>
      <c r="C124" s="14"/>
      <c r="D124" s="14">
        <v>18</v>
      </c>
      <c r="E124" s="14">
        <v>48.940000000002328</v>
      </c>
      <c r="F124" s="12"/>
      <c r="G124" s="13"/>
      <c r="H124" s="13"/>
      <c r="I124" s="13"/>
      <c r="J124" s="51">
        <v>1008</v>
      </c>
      <c r="K124" s="17" t="s">
        <v>192</v>
      </c>
      <c r="L124" s="99">
        <v>2</v>
      </c>
      <c r="M124" s="161">
        <v>34850388.527000003</v>
      </c>
      <c r="N124" s="161">
        <v>44332601.767999999</v>
      </c>
      <c r="O124" s="173">
        <v>40334247.876000002</v>
      </c>
      <c r="P124" s="161">
        <v>42195023.800999999</v>
      </c>
      <c r="Q124" s="161">
        <v>44901895.181999996</v>
      </c>
      <c r="R124" s="161">
        <v>44863403.770000003</v>
      </c>
      <c r="S124" s="161">
        <v>40354384.266000003</v>
      </c>
      <c r="T124" s="161">
        <v>38920481.892999999</v>
      </c>
      <c r="U124" s="161">
        <v>39571743.553999998</v>
      </c>
      <c r="V124" s="161">
        <v>40595070.673</v>
      </c>
      <c r="W124" s="161">
        <v>37713054.252999999</v>
      </c>
      <c r="X124" s="161">
        <v>25252663.984999999</v>
      </c>
      <c r="Y124" s="161">
        <v>35225932.336000003</v>
      </c>
      <c r="Z124" s="161">
        <v>37618510.568000004</v>
      </c>
      <c r="AA124" s="174">
        <v>27.666666666666668</v>
      </c>
      <c r="AB124" s="118">
        <f t="shared" si="47"/>
        <v>-6.7330803250602755E-2</v>
      </c>
      <c r="AC124" s="113"/>
      <c r="AD124" s="161">
        <v>50538.771999999997</v>
      </c>
      <c r="AE124" s="161">
        <v>63574.631000000001</v>
      </c>
      <c r="AF124" s="163">
        <v>55358.069000000003</v>
      </c>
      <c r="AG124" s="161">
        <v>68523.164000000004</v>
      </c>
      <c r="AH124" s="161">
        <v>75747.070999999996</v>
      </c>
      <c r="AI124" s="161">
        <v>66978.197</v>
      </c>
      <c r="AJ124" s="161">
        <v>51005.663999999997</v>
      </c>
      <c r="AK124" s="161">
        <v>54066.432000000001</v>
      </c>
      <c r="AL124" s="161">
        <v>55229.582000000002</v>
      </c>
      <c r="AM124" s="161">
        <v>55431.644</v>
      </c>
      <c r="AN124" s="161">
        <v>55695.205000000002</v>
      </c>
      <c r="AO124" s="161">
        <v>37351.633999999998</v>
      </c>
      <c r="AP124" s="161">
        <v>52666.989000000001</v>
      </c>
      <c r="AQ124" s="161">
        <v>55450.855000000003</v>
      </c>
      <c r="AR124" s="118">
        <f t="shared" si="48"/>
        <v>1.6761061517517899E-3</v>
      </c>
      <c r="AS124" s="53"/>
      <c r="AT124" s="79">
        <f t="shared" si="49"/>
        <v>2.9003276081611298</v>
      </c>
      <c r="AU124" s="80">
        <f t="shared" si="50"/>
        <v>2.8680757936426469</v>
      </c>
      <c r="AV124" s="152">
        <f t="shared" si="51"/>
        <v>2.7449659738388026</v>
      </c>
      <c r="AW124" s="80">
        <f t="shared" si="52"/>
        <v>3.2479263110820211</v>
      </c>
      <c r="AX124" s="80">
        <f t="shared" si="53"/>
        <v>3.3738919345375442</v>
      </c>
      <c r="AY124" s="80">
        <f t="shared" si="54"/>
        <v>2.9858722866136196</v>
      </c>
      <c r="AZ124" s="80">
        <f t="shared" si="55"/>
        <v>2.5278871145098392</v>
      </c>
      <c r="BA124" s="80">
        <f t="shared" si="56"/>
        <v>2.7783022907393167</v>
      </c>
      <c r="BB124" s="80">
        <f t="shared" si="57"/>
        <v>2.7913645970455234</v>
      </c>
      <c r="BC124" s="80">
        <f t="shared" si="58"/>
        <v>2.7309544277683884</v>
      </c>
      <c r="BD124" s="80">
        <f t="shared" si="59"/>
        <v>2.9536300415429522</v>
      </c>
      <c r="BE124" s="80">
        <f t="shared" si="60"/>
        <v>2.9582331608409116</v>
      </c>
      <c r="BF124" s="80">
        <f t="shared" si="45"/>
        <v>2.9902396051658613</v>
      </c>
      <c r="BG124" s="80">
        <f t="shared" si="45"/>
        <v>2.9480622258962583</v>
      </c>
      <c r="BH124" s="61">
        <f t="shared" si="61"/>
        <v>7.3988622807381485E-2</v>
      </c>
      <c r="BI124" s="90"/>
      <c r="BJ124" s="181"/>
    </row>
    <row r="125" spans="1:62">
      <c r="A125" s="2">
        <v>138</v>
      </c>
      <c r="B125" s="13"/>
      <c r="C125" s="14"/>
      <c r="D125" s="21"/>
      <c r="E125" s="14">
        <v>19.759999999998399</v>
      </c>
      <c r="F125" s="12">
        <v>3131</v>
      </c>
      <c r="G125" s="13">
        <v>84</v>
      </c>
      <c r="H125" s="13" t="s">
        <v>194</v>
      </c>
      <c r="I125" s="13" t="s">
        <v>11</v>
      </c>
      <c r="J125" s="51">
        <v>2516</v>
      </c>
      <c r="K125" s="17" t="s">
        <v>193</v>
      </c>
      <c r="L125" s="99" t="s">
        <v>381</v>
      </c>
      <c r="M125" s="161">
        <v>19791317.925000001</v>
      </c>
      <c r="N125" s="161">
        <v>18297429.5</v>
      </c>
      <c r="O125" s="173">
        <v>17603763.076000001</v>
      </c>
      <c r="P125" s="161">
        <v>18292216.914999999</v>
      </c>
      <c r="Q125" s="161">
        <v>17531356.221999999</v>
      </c>
      <c r="R125" s="161">
        <v>19434040.895</v>
      </c>
      <c r="S125" s="161">
        <v>20719779.572999999</v>
      </c>
      <c r="T125" s="161">
        <v>19973674.689999998</v>
      </c>
      <c r="U125" s="161">
        <v>20433917.614</v>
      </c>
      <c r="V125" s="161">
        <v>15633109.529999999</v>
      </c>
      <c r="W125" s="161">
        <v>15843746.210999999</v>
      </c>
      <c r="X125" s="161">
        <v>10879919.715</v>
      </c>
      <c r="Y125" s="161">
        <v>8745983.7349999994</v>
      </c>
      <c r="Z125" s="161">
        <v>10389431.537</v>
      </c>
      <c r="AA125" s="174">
        <v>52.2</v>
      </c>
      <c r="AB125" s="118">
        <f t="shared" si="47"/>
        <v>-0.40981757751759462</v>
      </c>
      <c r="AC125" s="113"/>
      <c r="AD125" s="161">
        <v>27828.635000000002</v>
      </c>
      <c r="AE125" s="161">
        <v>25021.373</v>
      </c>
      <c r="AF125" s="163">
        <v>22251.917000000001</v>
      </c>
      <c r="AG125" s="161">
        <v>23564.002999999997</v>
      </c>
      <c r="AH125" s="161">
        <v>24637.673000000003</v>
      </c>
      <c r="AI125" s="161">
        <v>26955.554</v>
      </c>
      <c r="AJ125" s="161">
        <v>27057.915999999997</v>
      </c>
      <c r="AK125" s="161">
        <v>27419.296000000002</v>
      </c>
      <c r="AL125" s="161">
        <v>30255.179</v>
      </c>
      <c r="AM125" s="161">
        <v>22246.430999999997</v>
      </c>
      <c r="AN125" s="161">
        <v>24146.476999999999</v>
      </c>
      <c r="AO125" s="161">
        <v>15895.054</v>
      </c>
      <c r="AP125" s="161">
        <v>12593.777</v>
      </c>
      <c r="AQ125" s="161">
        <v>15422.414000000001</v>
      </c>
      <c r="AR125" s="118">
        <f t="shared" si="48"/>
        <v>-0.30691751187099969</v>
      </c>
      <c r="AS125" s="53"/>
      <c r="AT125" s="79">
        <f t="shared" si="49"/>
        <v>2.8122063528520678</v>
      </c>
      <c r="AU125" s="80">
        <f t="shared" si="50"/>
        <v>2.7349604489526795</v>
      </c>
      <c r="AV125" s="152">
        <f t="shared" si="51"/>
        <v>2.5280863987924302</v>
      </c>
      <c r="AW125" s="80">
        <f t="shared" si="52"/>
        <v>2.5763966291780656</v>
      </c>
      <c r="AX125" s="80">
        <f t="shared" si="53"/>
        <v>2.810697893307573</v>
      </c>
      <c r="AY125" s="80">
        <f t="shared" si="54"/>
        <v>2.7740554983534218</v>
      </c>
      <c r="AZ125" s="80">
        <f t="shared" si="55"/>
        <v>2.6117957389140605</v>
      </c>
      <c r="BA125" s="80">
        <f t="shared" si="56"/>
        <v>2.7455434641405994</v>
      </c>
      <c r="BB125" s="80">
        <f t="shared" si="57"/>
        <v>2.9612705279061227</v>
      </c>
      <c r="BC125" s="80">
        <f t="shared" si="58"/>
        <v>2.8460660314966777</v>
      </c>
      <c r="BD125" s="80">
        <f t="shared" si="59"/>
        <v>3.048076721051689</v>
      </c>
      <c r="BE125" s="80">
        <f t="shared" si="60"/>
        <v>2.9219064876160257</v>
      </c>
      <c r="BF125" s="80">
        <f t="shared" si="45"/>
        <v>2.8798994787977388</v>
      </c>
      <c r="BG125" s="80">
        <f t="shared" si="45"/>
        <v>2.968865802729626</v>
      </c>
      <c r="BH125" s="61">
        <f t="shared" si="61"/>
        <v>0.17435298261473148</v>
      </c>
      <c r="BI125" s="90"/>
      <c r="BJ125" s="181" t="s">
        <v>338</v>
      </c>
    </row>
    <row r="126" spans="1:62">
      <c r="A126" s="2">
        <v>139</v>
      </c>
      <c r="B126" s="13"/>
      <c r="C126" s="14"/>
      <c r="D126" s="16">
        <v>16</v>
      </c>
      <c r="E126" s="16">
        <v>77.30000000000291</v>
      </c>
      <c r="F126" s="12">
        <v>3136</v>
      </c>
      <c r="G126" s="13">
        <v>80</v>
      </c>
      <c r="H126" s="13" t="s">
        <v>196</v>
      </c>
      <c r="I126" s="13" t="s">
        <v>11</v>
      </c>
      <c r="J126" s="51">
        <v>594</v>
      </c>
      <c r="K126" s="17" t="s">
        <v>195</v>
      </c>
      <c r="L126" s="99">
        <v>1</v>
      </c>
      <c r="M126" s="161">
        <v>56762214.674999997</v>
      </c>
      <c r="N126" s="161">
        <v>55569080.825000003</v>
      </c>
      <c r="O126" s="173">
        <v>65329432.376999997</v>
      </c>
      <c r="P126" s="161">
        <v>55384454.674999997</v>
      </c>
      <c r="Q126" s="161">
        <v>60441820.634000003</v>
      </c>
      <c r="R126" s="161">
        <v>64924237.928000003</v>
      </c>
      <c r="S126" s="161">
        <v>56426170.259000003</v>
      </c>
      <c r="T126" s="161">
        <v>66079098.354000002</v>
      </c>
      <c r="U126" s="161">
        <v>65894377.098999999</v>
      </c>
      <c r="V126" s="161">
        <v>46914331.664999999</v>
      </c>
      <c r="W126" s="161">
        <v>65600750.618000001</v>
      </c>
      <c r="X126" s="161">
        <v>50618220.641999997</v>
      </c>
      <c r="Y126" s="161">
        <v>51332292.847000003</v>
      </c>
      <c r="Z126" s="161">
        <v>58508622.141999997</v>
      </c>
      <c r="AA126" s="174">
        <v>5.833333333333333</v>
      </c>
      <c r="AB126" s="118">
        <f t="shared" si="47"/>
        <v>-0.10440639060873498</v>
      </c>
      <c r="AC126" s="113"/>
      <c r="AD126" s="161">
        <v>77478.53</v>
      </c>
      <c r="AE126" s="161">
        <v>76505.095000000001</v>
      </c>
      <c r="AF126" s="163">
        <v>87713.638000000006</v>
      </c>
      <c r="AG126" s="161">
        <v>78573.308000000005</v>
      </c>
      <c r="AH126" s="161">
        <v>90781.119999999995</v>
      </c>
      <c r="AI126" s="161">
        <v>91777.921000000002</v>
      </c>
      <c r="AJ126" s="161">
        <v>77544.221999999994</v>
      </c>
      <c r="AK126" s="161">
        <v>97876.13</v>
      </c>
      <c r="AL126" s="161">
        <v>93785.392000000007</v>
      </c>
      <c r="AM126" s="161">
        <v>47461.175000000003</v>
      </c>
      <c r="AN126" s="161">
        <v>19507.473000000002</v>
      </c>
      <c r="AO126" s="161">
        <v>21838.012999999999</v>
      </c>
      <c r="AP126" s="161">
        <v>17382.901000000002</v>
      </c>
      <c r="AQ126" s="161">
        <v>14599.72</v>
      </c>
      <c r="AR126" s="118">
        <f t="shared" si="48"/>
        <v>-0.8335524516723386</v>
      </c>
      <c r="AS126" s="53"/>
      <c r="AT126" s="79">
        <f t="shared" si="49"/>
        <v>2.7299332995942516</v>
      </c>
      <c r="AU126" s="80">
        <f t="shared" si="50"/>
        <v>2.7535130638900576</v>
      </c>
      <c r="AV126" s="152">
        <f t="shared" si="51"/>
        <v>2.6852717009333951</v>
      </c>
      <c r="AW126" s="80">
        <f t="shared" si="52"/>
        <v>2.8373776887783362</v>
      </c>
      <c r="AX126" s="80">
        <f t="shared" si="53"/>
        <v>3.0039174547608978</v>
      </c>
      <c r="AY126" s="80">
        <f t="shared" si="54"/>
        <v>2.8272313677914966</v>
      </c>
      <c r="AZ126" s="80">
        <f t="shared" si="55"/>
        <v>2.7485197610990322</v>
      </c>
      <c r="BA126" s="80">
        <f t="shared" si="56"/>
        <v>2.9623930240590277</v>
      </c>
      <c r="BB126" s="80">
        <f t="shared" si="57"/>
        <v>2.846537022699112</v>
      </c>
      <c r="BC126" s="80">
        <f t="shared" si="58"/>
        <v>2.0233124214112155</v>
      </c>
      <c r="BD126" s="80">
        <f t="shared" si="59"/>
        <v>0.59473322534353446</v>
      </c>
      <c r="BE126" s="80">
        <f t="shared" si="60"/>
        <v>0.8628518633418778</v>
      </c>
      <c r="BF126" s="80">
        <f t="shared" si="45"/>
        <v>0.67726961083975434</v>
      </c>
      <c r="BG126" s="80">
        <f t="shared" si="45"/>
        <v>0.4990621711981727</v>
      </c>
      <c r="BH126" s="61">
        <f t="shared" si="61"/>
        <v>-0.81414835190617774</v>
      </c>
      <c r="BI126" s="90" t="s">
        <v>348</v>
      </c>
      <c r="BJ126" s="181" t="s">
        <v>547</v>
      </c>
    </row>
    <row r="127" spans="1:62">
      <c r="A127" s="2">
        <v>141</v>
      </c>
      <c r="B127" s="13"/>
      <c r="C127" s="14"/>
      <c r="D127" s="16">
        <v>28</v>
      </c>
      <c r="E127" s="16">
        <v>55.530000000006112</v>
      </c>
      <c r="F127" s="12"/>
      <c r="G127" s="13"/>
      <c r="H127" s="13"/>
      <c r="I127" s="13"/>
      <c r="J127" s="51">
        <v>594</v>
      </c>
      <c r="K127" s="17" t="s">
        <v>197</v>
      </c>
      <c r="L127" s="99">
        <v>2</v>
      </c>
      <c r="M127" s="161">
        <v>54675861.975000001</v>
      </c>
      <c r="N127" s="161">
        <v>60984772.075000003</v>
      </c>
      <c r="O127" s="173">
        <v>46970907.023000002</v>
      </c>
      <c r="P127" s="161">
        <v>60759644.122000001</v>
      </c>
      <c r="Q127" s="161">
        <v>54144396.314000003</v>
      </c>
      <c r="R127" s="161">
        <v>61300626.446000002</v>
      </c>
      <c r="S127" s="161">
        <v>63175353.961999997</v>
      </c>
      <c r="T127" s="161">
        <v>49891788.310000002</v>
      </c>
      <c r="U127" s="161">
        <v>67241859.960999995</v>
      </c>
      <c r="V127" s="161">
        <v>52959986.715999998</v>
      </c>
      <c r="W127" s="161">
        <v>64560643.112999998</v>
      </c>
      <c r="X127" s="161">
        <v>60099426.592</v>
      </c>
      <c r="Y127" s="161">
        <v>44348038.969999999</v>
      </c>
      <c r="Z127" s="161">
        <v>62098516.669</v>
      </c>
      <c r="AA127" s="174">
        <v>9.6666666666666661</v>
      </c>
      <c r="AB127" s="118">
        <f t="shared" si="47"/>
        <v>0.32206339210338303</v>
      </c>
      <c r="AC127" s="113"/>
      <c r="AD127" s="161">
        <v>76010.975999999995</v>
      </c>
      <c r="AE127" s="161">
        <v>83220.129000000001</v>
      </c>
      <c r="AF127" s="163">
        <v>62905.847000000002</v>
      </c>
      <c r="AG127" s="161">
        <v>84920.182000000001</v>
      </c>
      <c r="AH127" s="161">
        <v>80527.952999999994</v>
      </c>
      <c r="AI127" s="161">
        <v>86989.304000000004</v>
      </c>
      <c r="AJ127" s="161">
        <v>86809.311000000002</v>
      </c>
      <c r="AK127" s="161">
        <v>73205.010999999999</v>
      </c>
      <c r="AL127" s="161">
        <v>96208.414000000004</v>
      </c>
      <c r="AM127" s="161">
        <v>65675.862999999998</v>
      </c>
      <c r="AN127" s="161">
        <v>19606.017</v>
      </c>
      <c r="AO127" s="161">
        <v>24602.748</v>
      </c>
      <c r="AP127" s="161">
        <v>12036.892</v>
      </c>
      <c r="AQ127" s="161">
        <v>11797.382</v>
      </c>
      <c r="AR127" s="118">
        <f t="shared" si="48"/>
        <v>-0.81245969075020963</v>
      </c>
      <c r="AS127" s="53"/>
      <c r="AT127" s="79">
        <f t="shared" si="49"/>
        <v>2.7804216798540926</v>
      </c>
      <c r="AU127" s="80">
        <f t="shared" si="50"/>
        <v>2.7292101345448865</v>
      </c>
      <c r="AV127" s="152">
        <f t="shared" si="51"/>
        <v>2.6785025449560607</v>
      </c>
      <c r="AW127" s="80">
        <f t="shared" si="52"/>
        <v>2.7952824025594283</v>
      </c>
      <c r="AX127" s="80">
        <f t="shared" si="53"/>
        <v>2.9745627796085725</v>
      </c>
      <c r="AY127" s="80">
        <f t="shared" si="54"/>
        <v>2.838121208324984</v>
      </c>
      <c r="AZ127" s="80">
        <f t="shared" si="55"/>
        <v>2.7482018083259443</v>
      </c>
      <c r="BA127" s="80">
        <f t="shared" si="56"/>
        <v>2.934551495534476</v>
      </c>
      <c r="BB127" s="80">
        <f t="shared" si="57"/>
        <v>2.8615631410493547</v>
      </c>
      <c r="BC127" s="80">
        <f t="shared" si="58"/>
        <v>2.4802069287588528</v>
      </c>
      <c r="BD127" s="80">
        <f t="shared" si="59"/>
        <v>0.60736746273371967</v>
      </c>
      <c r="BE127" s="80">
        <f t="shared" si="60"/>
        <v>0.81873486637474635</v>
      </c>
      <c r="BF127" s="80">
        <f t="shared" si="45"/>
        <v>0.54283762166541638</v>
      </c>
      <c r="BG127" s="80">
        <f t="shared" si="45"/>
        <v>0.37995696621492192</v>
      </c>
      <c r="BH127" s="61">
        <f t="shared" si="61"/>
        <v>-0.85814575127791981</v>
      </c>
      <c r="BI127" s="90" t="s">
        <v>348</v>
      </c>
      <c r="BJ127" s="181" t="s">
        <v>548</v>
      </c>
    </row>
    <row r="128" spans="1:62">
      <c r="A128" s="2">
        <v>142</v>
      </c>
      <c r="B128" s="13"/>
      <c r="C128" s="14"/>
      <c r="D128" s="16">
        <v>45</v>
      </c>
      <c r="E128" s="16">
        <v>34.279999999998836</v>
      </c>
      <c r="F128" s="12">
        <v>3140</v>
      </c>
      <c r="G128" s="13">
        <v>76</v>
      </c>
      <c r="H128" s="13" t="s">
        <v>199</v>
      </c>
      <c r="I128" s="13" t="s">
        <v>11</v>
      </c>
      <c r="J128" s="51">
        <v>1001</v>
      </c>
      <c r="K128" s="17" t="s">
        <v>198</v>
      </c>
      <c r="L128" s="99">
        <v>3</v>
      </c>
      <c r="M128" s="161">
        <v>39402934.967</v>
      </c>
      <c r="N128" s="161">
        <v>23298009.649999999</v>
      </c>
      <c r="O128" s="173">
        <v>49044373.840999998</v>
      </c>
      <c r="P128" s="161">
        <v>37068971.799999997</v>
      </c>
      <c r="Q128" s="161">
        <v>49840508.986000001</v>
      </c>
      <c r="R128" s="161">
        <v>49971368.395999998</v>
      </c>
      <c r="S128" s="161">
        <v>38418519.843999997</v>
      </c>
      <c r="T128" s="161">
        <v>50610239.838</v>
      </c>
      <c r="U128" s="161">
        <v>44762794.171999998</v>
      </c>
      <c r="V128" s="161">
        <v>40885009.567000002</v>
      </c>
      <c r="W128" s="161">
        <v>49599397.670999996</v>
      </c>
      <c r="X128" s="161">
        <v>47563993.394000001</v>
      </c>
      <c r="Y128" s="161">
        <v>30641751.794</v>
      </c>
      <c r="Z128" s="161">
        <v>34347206.247000001</v>
      </c>
      <c r="AA128" s="174">
        <v>26</v>
      </c>
      <c r="AB128" s="118">
        <f t="shared" si="47"/>
        <v>-0.29967081732244472</v>
      </c>
      <c r="AC128" s="113"/>
      <c r="AD128" s="161">
        <v>28910.543000000001</v>
      </c>
      <c r="AE128" s="161">
        <v>17708.365000000002</v>
      </c>
      <c r="AF128" s="163">
        <v>39265.627999999997</v>
      </c>
      <c r="AG128" s="161">
        <v>35806.32</v>
      </c>
      <c r="AH128" s="161">
        <v>50613.120000000003</v>
      </c>
      <c r="AI128" s="161">
        <v>59502.258999999998</v>
      </c>
      <c r="AJ128" s="161">
        <v>45447.052000000003</v>
      </c>
      <c r="AK128" s="161">
        <v>58860.135000000002</v>
      </c>
      <c r="AL128" s="161">
        <v>51090.451999999997</v>
      </c>
      <c r="AM128" s="161">
        <v>15289.099</v>
      </c>
      <c r="AN128" s="161">
        <v>9022.3150000000005</v>
      </c>
      <c r="AO128" s="161">
        <v>9313.2540000000008</v>
      </c>
      <c r="AP128" s="161">
        <v>6311.5709999999999</v>
      </c>
      <c r="AQ128" s="161">
        <v>6277.1639999999998</v>
      </c>
      <c r="AR128" s="118">
        <f t="shared" si="48"/>
        <v>-0.84013590716032871</v>
      </c>
      <c r="AS128" s="53"/>
      <c r="AT128" s="79">
        <f t="shared" si="49"/>
        <v>1.4674309426042811</v>
      </c>
      <c r="AU128" s="80">
        <f t="shared" si="50"/>
        <v>1.520161186816231</v>
      </c>
      <c r="AV128" s="152">
        <f t="shared" si="51"/>
        <v>1.6012286394887079</v>
      </c>
      <c r="AW128" s="80">
        <f t="shared" si="52"/>
        <v>1.9318755423370013</v>
      </c>
      <c r="AX128" s="80">
        <f t="shared" si="53"/>
        <v>2.031003335628736</v>
      </c>
      <c r="AY128" s="80">
        <f t="shared" si="54"/>
        <v>2.3814540569900786</v>
      </c>
      <c r="AZ128" s="80">
        <f t="shared" si="55"/>
        <v>2.3658929175064345</v>
      </c>
      <c r="BA128" s="80">
        <f t="shared" si="56"/>
        <v>2.3260168372411338</v>
      </c>
      <c r="BB128" s="80">
        <f t="shared" si="57"/>
        <v>2.2827195194154379</v>
      </c>
      <c r="BC128" s="80">
        <f t="shared" si="58"/>
        <v>0.74790732162824147</v>
      </c>
      <c r="BD128" s="80">
        <f t="shared" si="59"/>
        <v>0.36380744217283945</v>
      </c>
      <c r="BE128" s="80">
        <f t="shared" si="60"/>
        <v>0.39160942281918776</v>
      </c>
      <c r="BF128" s="80">
        <f t="shared" si="45"/>
        <v>0.41195888814920018</v>
      </c>
      <c r="BG128" s="80">
        <f t="shared" si="45"/>
        <v>0.36551234792484866</v>
      </c>
      <c r="BH128" s="61">
        <f t="shared" si="61"/>
        <v>-0.77173007095253987</v>
      </c>
      <c r="BI128" s="90" t="s">
        <v>350</v>
      </c>
      <c r="BJ128" s="181" t="s">
        <v>546</v>
      </c>
    </row>
    <row r="129" spans="1:62">
      <c r="A129" s="2">
        <v>143</v>
      </c>
      <c r="B129" s="13"/>
      <c r="C129" s="14"/>
      <c r="D129" s="14">
        <v>74</v>
      </c>
      <c r="E129" s="14">
        <v>26.430000000000291</v>
      </c>
      <c r="F129" s="12"/>
      <c r="G129" s="13"/>
      <c r="H129" s="13"/>
      <c r="I129" s="13"/>
      <c r="J129" s="51">
        <v>1613</v>
      </c>
      <c r="K129" s="17" t="s">
        <v>200</v>
      </c>
      <c r="L129" s="99" t="s">
        <v>377</v>
      </c>
      <c r="M129" s="161">
        <v>38387233.719999999</v>
      </c>
      <c r="N129" s="161">
        <v>32460778.379999999</v>
      </c>
      <c r="O129" s="173">
        <v>36466606.887999997</v>
      </c>
      <c r="P129" s="161">
        <v>39640717.325000003</v>
      </c>
      <c r="Q129" s="161">
        <v>40970101.357999995</v>
      </c>
      <c r="R129" s="161">
        <v>37951844.859999999</v>
      </c>
      <c r="S129" s="161">
        <v>41247129.487999998</v>
      </c>
      <c r="T129" s="161">
        <v>40822089.213</v>
      </c>
      <c r="U129" s="161">
        <v>40988819.5</v>
      </c>
      <c r="V129" s="161">
        <v>38623832.744000003</v>
      </c>
      <c r="W129" s="161">
        <v>47618400.832000002</v>
      </c>
      <c r="X129" s="161">
        <v>43125785.708000004</v>
      </c>
      <c r="Y129" s="161">
        <v>28307393.559999999</v>
      </c>
      <c r="Z129" s="161">
        <v>31579903.513999999</v>
      </c>
      <c r="AA129" s="174">
        <v>44</v>
      </c>
      <c r="AB129" s="118">
        <f t="shared" si="47"/>
        <v>-0.13400488257677895</v>
      </c>
      <c r="AC129" s="113"/>
      <c r="AD129" s="161">
        <v>31986.346999999998</v>
      </c>
      <c r="AE129" s="161">
        <v>26564.33</v>
      </c>
      <c r="AF129" s="163">
        <v>29666.236000000001</v>
      </c>
      <c r="AG129" s="161">
        <v>37924.678</v>
      </c>
      <c r="AH129" s="161">
        <v>41460.419000000002</v>
      </c>
      <c r="AI129" s="161">
        <v>45099.383999999998</v>
      </c>
      <c r="AJ129" s="161">
        <v>48097.926999999996</v>
      </c>
      <c r="AK129" s="161">
        <v>47288.066000000006</v>
      </c>
      <c r="AL129" s="161">
        <v>47936.059000000001</v>
      </c>
      <c r="AM129" s="161">
        <v>43765.721999999994</v>
      </c>
      <c r="AN129" s="161">
        <v>8799.259</v>
      </c>
      <c r="AO129" s="161">
        <v>8343.0069999999996</v>
      </c>
      <c r="AP129" s="161">
        <v>5942.9230000000007</v>
      </c>
      <c r="AQ129" s="161">
        <v>5898.9050000000007</v>
      </c>
      <c r="AR129" s="118">
        <f t="shared" si="48"/>
        <v>-0.80115761905217764</v>
      </c>
      <c r="AS129" s="53"/>
      <c r="AT129" s="79">
        <f t="shared" si="49"/>
        <v>1.6665096127171519</v>
      </c>
      <c r="AU129" s="80">
        <f t="shared" si="50"/>
        <v>1.6367032046506336</v>
      </c>
      <c r="AV129" s="152">
        <f t="shared" si="51"/>
        <v>1.6270357201652461</v>
      </c>
      <c r="AW129" s="80">
        <f t="shared" si="52"/>
        <v>1.9134203697208194</v>
      </c>
      <c r="AX129" s="80">
        <f t="shared" si="53"/>
        <v>2.0239353882830589</v>
      </c>
      <c r="AY129" s="80">
        <f t="shared" si="54"/>
        <v>2.3766635938972902</v>
      </c>
      <c r="AZ129" s="80">
        <f t="shared" si="55"/>
        <v>2.3321829953763493</v>
      </c>
      <c r="BA129" s="80">
        <f t="shared" si="56"/>
        <v>2.3167881366023217</v>
      </c>
      <c r="BB129" s="80">
        <f t="shared" si="57"/>
        <v>2.3389821704916387</v>
      </c>
      <c r="BC129" s="80">
        <f t="shared" si="58"/>
        <v>2.2662547391441237</v>
      </c>
      <c r="BD129" s="80">
        <f t="shared" si="59"/>
        <v>0.36957389774781418</v>
      </c>
      <c r="BE129" s="80">
        <f t="shared" si="60"/>
        <v>0.38691501444122506</v>
      </c>
      <c r="BF129" s="80">
        <f t="shared" si="45"/>
        <v>0.41988486063921465</v>
      </c>
      <c r="BG129" s="80">
        <f t="shared" si="45"/>
        <v>0.37358600525076963</v>
      </c>
      <c r="BH129" s="61">
        <f t="shared" si="61"/>
        <v>-0.77038856576988535</v>
      </c>
      <c r="BI129" s="90" t="s">
        <v>348</v>
      </c>
      <c r="BJ129" s="181" t="s">
        <v>545</v>
      </c>
    </row>
    <row r="130" spans="1:62">
      <c r="A130" s="2">
        <v>144</v>
      </c>
      <c r="B130" s="13"/>
      <c r="C130" s="14"/>
      <c r="D130" s="21"/>
      <c r="E130" s="21"/>
      <c r="F130" s="12">
        <v>3148</v>
      </c>
      <c r="G130" s="13">
        <v>81</v>
      </c>
      <c r="H130" s="13" t="s">
        <v>202</v>
      </c>
      <c r="I130" s="13" t="s">
        <v>11</v>
      </c>
      <c r="J130" s="51">
        <v>3803</v>
      </c>
      <c r="K130" s="17" t="s">
        <v>201</v>
      </c>
      <c r="L130" s="99" t="s">
        <v>377</v>
      </c>
      <c r="M130" s="161">
        <v>13315766.851</v>
      </c>
      <c r="N130" s="161">
        <v>13552621.09</v>
      </c>
      <c r="O130" s="173">
        <v>12754508.603999998</v>
      </c>
      <c r="P130" s="161">
        <v>11627784.009</v>
      </c>
      <c r="Q130" s="161">
        <v>11539692.613</v>
      </c>
      <c r="R130" s="161">
        <v>7850609.0810000002</v>
      </c>
      <c r="S130" s="161">
        <v>11527508.245999999</v>
      </c>
      <c r="T130" s="161">
        <v>10264494.522</v>
      </c>
      <c r="U130" s="161">
        <v>0</v>
      </c>
      <c r="V130" s="161">
        <v>0</v>
      </c>
      <c r="W130" s="161">
        <v>0</v>
      </c>
      <c r="X130" s="161">
        <v>0</v>
      </c>
      <c r="Y130" s="161">
        <v>0</v>
      </c>
      <c r="Z130" s="161">
        <v>0</v>
      </c>
      <c r="AA130" s="174">
        <v>77.5</v>
      </c>
      <c r="AB130" s="118">
        <f t="shared" ref="AB130:AB161" si="62">(Z130-O130)/O130</f>
        <v>-1</v>
      </c>
      <c r="AC130" s="113"/>
      <c r="AD130" s="161">
        <v>18775.287</v>
      </c>
      <c r="AE130" s="161">
        <v>17106.911</v>
      </c>
      <c r="AF130" s="163">
        <v>17134.315999999999</v>
      </c>
      <c r="AG130" s="161">
        <v>15962.466</v>
      </c>
      <c r="AH130" s="161">
        <v>15719.664000000001</v>
      </c>
      <c r="AI130" s="161">
        <v>10354.768</v>
      </c>
      <c r="AJ130" s="161">
        <v>15961.574000000001</v>
      </c>
      <c r="AK130" s="161">
        <v>13571.654</v>
      </c>
      <c r="AL130" s="161">
        <v>0</v>
      </c>
      <c r="AM130" s="161">
        <v>0</v>
      </c>
      <c r="AN130" s="161">
        <v>0</v>
      </c>
      <c r="AO130" s="161">
        <v>0</v>
      </c>
      <c r="AP130" s="161">
        <v>0</v>
      </c>
      <c r="AQ130" s="161">
        <v>0</v>
      </c>
      <c r="AR130" s="118">
        <f t="shared" ref="AR130:AR161" si="63">(AQ130-AF130)/AF130</f>
        <v>-1</v>
      </c>
      <c r="AS130" s="53"/>
      <c r="AT130" s="79">
        <f t="shared" ref="AT130:AT161" si="64">IF(M130=0,0,AD130*2000/M130)</f>
        <v>2.8200083720435516</v>
      </c>
      <c r="AU130" s="80">
        <f t="shared" ref="AU130:AU161" si="65">IF(N130=0,0,AE130*2000/N130)</f>
        <v>2.5245169751883028</v>
      </c>
      <c r="AV130" s="152">
        <f t="shared" ref="AV130:AV161" si="66">IF(O130=0,0,AF130*2000/O130)</f>
        <v>2.686785752706526</v>
      </c>
      <c r="AW130" s="80">
        <f t="shared" ref="AW130:AW161" si="67">IF(P130=0,0,AG130*2000/P130)</f>
        <v>2.7455731870569529</v>
      </c>
      <c r="AX130" s="80">
        <f t="shared" ref="AX130:AX161" si="68">IF(Q130=0,0,AH130*2000/Q130)</f>
        <v>2.7244510797958461</v>
      </c>
      <c r="AY130" s="80">
        <f t="shared" ref="AY130:AY161" si="69">IF(R130=0,0,AI130*2000/R130)</f>
        <v>2.6379527736416151</v>
      </c>
      <c r="AZ130" s="80">
        <f t="shared" ref="AZ130:AZ161" si="70">IF(S130=0,0,AJ130*2000/S130)</f>
        <v>2.7693016841759546</v>
      </c>
      <c r="BA130" s="80">
        <f t="shared" ref="BA130:BA161" si="71">IF(T130=0,0,AK130*2000/T130)</f>
        <v>2.6443881812030257</v>
      </c>
      <c r="BB130" s="80">
        <f t="shared" ref="BB130:BB161" si="72">IF(U130=0,0,AL130*2000/U130)</f>
        <v>0</v>
      </c>
      <c r="BC130" s="80">
        <f t="shared" ref="BC130:BC161" si="73">IF(V130=0,0,AM130*2000/V130)</f>
        <v>0</v>
      </c>
      <c r="BD130" s="80">
        <f t="shared" ref="BD130:BD161" si="74">IF(W130=0,0,AN130*2000/W130)</f>
        <v>0</v>
      </c>
      <c r="BE130" s="80">
        <f t="shared" ref="BE130:BE161" si="75">IF(X130=0,0,AO130*2000/X130)</f>
        <v>0</v>
      </c>
      <c r="BF130" s="80">
        <f t="shared" ref="BF130:BG168" si="76">IF(Y130=0,0,AP130*2000/Y130)</f>
        <v>0</v>
      </c>
      <c r="BG130" s="80">
        <f t="shared" si="76"/>
        <v>0</v>
      </c>
      <c r="BH130" s="61">
        <f t="shared" ref="BH130:BH161" si="77">(BG130-AV130)/AV130</f>
        <v>-1</v>
      </c>
      <c r="BI130" s="90" t="s">
        <v>349</v>
      </c>
      <c r="BJ130" s="52" t="s">
        <v>367</v>
      </c>
    </row>
    <row r="131" spans="1:62">
      <c r="A131" s="2">
        <v>145</v>
      </c>
      <c r="B131" s="13"/>
      <c r="C131" s="14"/>
      <c r="D131" s="16">
        <v>33</v>
      </c>
      <c r="E131" s="16">
        <v>44.290000000000873</v>
      </c>
      <c r="F131" s="12">
        <v>3149</v>
      </c>
      <c r="G131" s="13">
        <v>82</v>
      </c>
      <c r="H131" s="13" t="s">
        <v>204</v>
      </c>
      <c r="I131" s="13" t="s">
        <v>11</v>
      </c>
      <c r="J131" s="51">
        <v>594</v>
      </c>
      <c r="K131" s="17" t="s">
        <v>205</v>
      </c>
      <c r="L131" s="99">
        <v>2</v>
      </c>
      <c r="M131" s="161">
        <v>41158580.789999999</v>
      </c>
      <c r="N131" s="161">
        <v>47660783.831</v>
      </c>
      <c r="O131" s="173">
        <v>39251475.141999997</v>
      </c>
      <c r="P131" s="161">
        <v>47678640.799999997</v>
      </c>
      <c r="Q131" s="161">
        <v>43405748.369999997</v>
      </c>
      <c r="R131" s="161">
        <v>49098549.910999998</v>
      </c>
      <c r="S131" s="161">
        <v>49291549.747000001</v>
      </c>
      <c r="T131" s="161">
        <v>43363601.781000003</v>
      </c>
      <c r="U131" s="161">
        <v>50030870.960000001</v>
      </c>
      <c r="V131" s="161">
        <v>44932838.592</v>
      </c>
      <c r="W131" s="161">
        <v>39068708.031000003</v>
      </c>
      <c r="X131" s="161">
        <v>43666149.254000001</v>
      </c>
      <c r="Y131" s="161">
        <v>38868248.394000001</v>
      </c>
      <c r="Z131" s="161">
        <v>33116888.515000001</v>
      </c>
      <c r="AA131" s="174">
        <v>11.5</v>
      </c>
      <c r="AB131" s="118">
        <f t="shared" si="62"/>
        <v>-0.15628932682929528</v>
      </c>
      <c r="AC131" s="113"/>
      <c r="AD131" s="161">
        <v>49722.97</v>
      </c>
      <c r="AE131" s="161">
        <v>61158.283000000003</v>
      </c>
      <c r="AF131" s="163">
        <v>50440.620999999999</v>
      </c>
      <c r="AG131" s="161">
        <v>66833.968999999997</v>
      </c>
      <c r="AH131" s="161">
        <v>62495.000999999997</v>
      </c>
      <c r="AI131" s="161">
        <v>67532.604999999996</v>
      </c>
      <c r="AJ131" s="161">
        <v>67041.438999999998</v>
      </c>
      <c r="AK131" s="161">
        <v>62033.593999999997</v>
      </c>
      <c r="AL131" s="161">
        <v>20563.463</v>
      </c>
      <c r="AM131" s="161">
        <v>8480.7430000000004</v>
      </c>
      <c r="AN131" s="161">
        <v>8483.52</v>
      </c>
      <c r="AO131" s="161">
        <v>9482.7950000000001</v>
      </c>
      <c r="AP131" s="161">
        <v>7956.7529999999997</v>
      </c>
      <c r="AQ131" s="161">
        <v>6439.5720000000001</v>
      </c>
      <c r="AR131" s="118">
        <f t="shared" si="63"/>
        <v>-0.87233360984988662</v>
      </c>
      <c r="AS131" s="53"/>
      <c r="AT131" s="79">
        <f t="shared" si="64"/>
        <v>2.4161654287205563</v>
      </c>
      <c r="AU131" s="80">
        <f t="shared" si="65"/>
        <v>2.5663985391789055</v>
      </c>
      <c r="AV131" s="152">
        <f t="shared" si="66"/>
        <v>2.570126132458515</v>
      </c>
      <c r="AW131" s="80">
        <f t="shared" si="67"/>
        <v>2.8035182160645822</v>
      </c>
      <c r="AX131" s="80">
        <f t="shared" si="68"/>
        <v>2.8795725610939398</v>
      </c>
      <c r="AY131" s="80">
        <f t="shared" si="69"/>
        <v>2.7509001843197023</v>
      </c>
      <c r="AZ131" s="80">
        <f t="shared" si="70"/>
        <v>2.7202000888227418</v>
      </c>
      <c r="BA131" s="80">
        <f t="shared" si="71"/>
        <v>2.8610904746007679</v>
      </c>
      <c r="BB131" s="80">
        <f t="shared" si="72"/>
        <v>0.82203098228854021</v>
      </c>
      <c r="BC131" s="80">
        <f t="shared" si="73"/>
        <v>0.37748529875919928</v>
      </c>
      <c r="BD131" s="80">
        <f t="shared" si="74"/>
        <v>0.43428720464820836</v>
      </c>
      <c r="BE131" s="80">
        <f t="shared" si="75"/>
        <v>0.43433163500815619</v>
      </c>
      <c r="BF131" s="80">
        <f t="shared" si="76"/>
        <v>0.40942174287577443</v>
      </c>
      <c r="BG131" s="80">
        <f t="shared" si="76"/>
        <v>0.38889957896154725</v>
      </c>
      <c r="BH131" s="61">
        <f t="shared" si="77"/>
        <v>-0.84868463300299746</v>
      </c>
      <c r="BI131" s="90" t="s">
        <v>350</v>
      </c>
      <c r="BJ131" s="181" t="s">
        <v>549</v>
      </c>
    </row>
    <row r="132" spans="1:62">
      <c r="A132" s="2">
        <v>147</v>
      </c>
      <c r="B132" s="13"/>
      <c r="C132" s="14"/>
      <c r="D132" s="16">
        <v>30</v>
      </c>
      <c r="E132" s="16">
        <v>53.360000000000582</v>
      </c>
      <c r="F132" s="12"/>
      <c r="G132" s="13"/>
      <c r="H132" s="13"/>
      <c r="I132" s="13"/>
      <c r="J132" s="51">
        <v>602</v>
      </c>
      <c r="K132" s="17" t="s">
        <v>203</v>
      </c>
      <c r="L132" s="99">
        <v>1</v>
      </c>
      <c r="M132" s="161">
        <v>45878959.960000001</v>
      </c>
      <c r="N132" s="161">
        <v>37812972.854000002</v>
      </c>
      <c r="O132" s="173">
        <v>48024991.090999998</v>
      </c>
      <c r="P132" s="161">
        <v>42479970.935999997</v>
      </c>
      <c r="Q132" s="161">
        <v>45421979.329000004</v>
      </c>
      <c r="R132" s="161">
        <v>44319311.409999996</v>
      </c>
      <c r="S132" s="161">
        <v>46983373.965000004</v>
      </c>
      <c r="T132" s="161">
        <v>46817910.881999999</v>
      </c>
      <c r="U132" s="161">
        <v>35786833.813000001</v>
      </c>
      <c r="V132" s="161">
        <v>48352785.803999998</v>
      </c>
      <c r="W132" s="161">
        <v>48357122.045999996</v>
      </c>
      <c r="X132" s="161">
        <v>39779518.480999999</v>
      </c>
      <c r="Y132" s="161">
        <v>38046438.721000001</v>
      </c>
      <c r="Z132" s="161">
        <v>34339654.424000002</v>
      </c>
      <c r="AA132" s="174">
        <v>12.666666666666666</v>
      </c>
      <c r="AB132" s="118">
        <f t="shared" si="62"/>
        <v>-0.28496281531980672</v>
      </c>
      <c r="AC132" s="113"/>
      <c r="AD132" s="161">
        <v>58244.296000000002</v>
      </c>
      <c r="AE132" s="161">
        <v>50341.510999999999</v>
      </c>
      <c r="AF132" s="163">
        <v>61004.781999999999</v>
      </c>
      <c r="AG132" s="161">
        <v>57943.915000000001</v>
      </c>
      <c r="AH132" s="161">
        <v>64483.133999999998</v>
      </c>
      <c r="AI132" s="161">
        <v>60062.718000000001</v>
      </c>
      <c r="AJ132" s="161">
        <v>62315.347000000002</v>
      </c>
      <c r="AK132" s="161">
        <v>65746.055999999997</v>
      </c>
      <c r="AL132" s="161">
        <v>22076.201000000001</v>
      </c>
      <c r="AM132" s="161">
        <v>8945.1440000000002</v>
      </c>
      <c r="AN132" s="161">
        <v>10657.939</v>
      </c>
      <c r="AO132" s="161">
        <v>8281.6740000000009</v>
      </c>
      <c r="AP132" s="161">
        <v>7179.8860000000004</v>
      </c>
      <c r="AQ132" s="161">
        <v>5996.357</v>
      </c>
      <c r="AR132" s="118">
        <f t="shared" si="63"/>
        <v>-0.90170677111836905</v>
      </c>
      <c r="AS132" s="53"/>
      <c r="AT132" s="79">
        <f t="shared" si="64"/>
        <v>2.5390416892963934</v>
      </c>
      <c r="AU132" s="80">
        <f t="shared" si="65"/>
        <v>2.6626581937566267</v>
      </c>
      <c r="AV132" s="152">
        <f t="shared" si="66"/>
        <v>2.5405431886246594</v>
      </c>
      <c r="AW132" s="80">
        <f t="shared" si="67"/>
        <v>2.728058128255213</v>
      </c>
      <c r="AX132" s="80">
        <f t="shared" si="68"/>
        <v>2.8392921203603412</v>
      </c>
      <c r="AY132" s="80">
        <f t="shared" si="69"/>
        <v>2.7104535738092599</v>
      </c>
      <c r="AZ132" s="80">
        <f t="shared" si="70"/>
        <v>2.6526552582801508</v>
      </c>
      <c r="BA132" s="80">
        <f t="shared" si="71"/>
        <v>2.8085856357711712</v>
      </c>
      <c r="BB132" s="80">
        <f t="shared" si="72"/>
        <v>1.233761059464308</v>
      </c>
      <c r="BC132" s="80">
        <f t="shared" si="73"/>
        <v>0.36999497965885597</v>
      </c>
      <c r="BD132" s="80">
        <f t="shared" si="74"/>
        <v>0.44080121186126719</v>
      </c>
      <c r="BE132" s="80">
        <f t="shared" si="75"/>
        <v>0.41637879573407105</v>
      </c>
      <c r="BF132" s="80">
        <f t="shared" si="76"/>
        <v>0.37742749341935183</v>
      </c>
      <c r="BG132" s="80">
        <f t="shared" si="76"/>
        <v>0.34923805149356091</v>
      </c>
      <c r="BH132" s="61">
        <f t="shared" si="77"/>
        <v>-0.86253410173962697</v>
      </c>
      <c r="BI132" s="90" t="s">
        <v>350</v>
      </c>
      <c r="BJ132" s="181" t="s">
        <v>602</v>
      </c>
    </row>
    <row r="133" spans="1:62">
      <c r="A133" s="2">
        <v>148</v>
      </c>
      <c r="B133" s="13"/>
      <c r="C133" s="14"/>
      <c r="D133" s="21"/>
      <c r="E133" s="14">
        <v>14.709999999999127</v>
      </c>
      <c r="F133" s="12">
        <v>3178</v>
      </c>
      <c r="G133" s="13">
        <v>75</v>
      </c>
      <c r="H133" s="13" t="s">
        <v>207</v>
      </c>
      <c r="I133" s="13" t="s">
        <v>11</v>
      </c>
      <c r="J133" s="51">
        <v>3179</v>
      </c>
      <c r="K133" s="17" t="s">
        <v>206</v>
      </c>
      <c r="L133" s="99">
        <v>2</v>
      </c>
      <c r="M133" s="161">
        <v>11551322.199999999</v>
      </c>
      <c r="N133" s="161">
        <v>8936362.6999999993</v>
      </c>
      <c r="O133" s="173">
        <v>10861289.352</v>
      </c>
      <c r="P133" s="161">
        <v>10840789.833000001</v>
      </c>
      <c r="Q133" s="161">
        <v>10385043.793</v>
      </c>
      <c r="R133" s="161">
        <v>10141717.539000001</v>
      </c>
      <c r="S133" s="161">
        <v>9341468.4489999991</v>
      </c>
      <c r="T133" s="161">
        <v>10591355.454</v>
      </c>
      <c r="U133" s="161">
        <v>6149841.3360000001</v>
      </c>
      <c r="V133" s="161">
        <v>2983288.605</v>
      </c>
      <c r="W133" s="161">
        <v>8649696.4509999994</v>
      </c>
      <c r="X133" s="161">
        <v>8724519.0769999996</v>
      </c>
      <c r="Y133" s="161">
        <v>870255.89899999998</v>
      </c>
      <c r="Z133" s="161">
        <v>0</v>
      </c>
      <c r="AA133" s="174">
        <v>73.666666666666671</v>
      </c>
      <c r="AB133" s="118">
        <f t="shared" si="62"/>
        <v>-1</v>
      </c>
      <c r="AC133" s="113"/>
      <c r="AD133" s="161">
        <v>16966.203000000001</v>
      </c>
      <c r="AE133" s="161">
        <v>13628.357</v>
      </c>
      <c r="AF133" s="163">
        <v>16741.356</v>
      </c>
      <c r="AG133" s="161">
        <v>16840.8</v>
      </c>
      <c r="AH133" s="161">
        <v>16569.944</v>
      </c>
      <c r="AI133" s="161">
        <v>15458.599</v>
      </c>
      <c r="AJ133" s="161">
        <v>14155.087</v>
      </c>
      <c r="AK133" s="161">
        <v>15785.342000000001</v>
      </c>
      <c r="AL133" s="161">
        <v>9013.3539999999994</v>
      </c>
      <c r="AM133" s="161">
        <v>4521.857</v>
      </c>
      <c r="AN133" s="161">
        <v>13425.342000000001</v>
      </c>
      <c r="AO133" s="161">
        <v>13242.558000000001</v>
      </c>
      <c r="AP133" s="161">
        <v>1232.808</v>
      </c>
      <c r="AQ133" s="161">
        <v>0</v>
      </c>
      <c r="AR133" s="118">
        <f t="shared" si="63"/>
        <v>-1</v>
      </c>
      <c r="AS133" s="53"/>
      <c r="AT133" s="79">
        <f t="shared" si="64"/>
        <v>2.9375343716063953</v>
      </c>
      <c r="AU133" s="80">
        <f t="shared" si="65"/>
        <v>3.0500903908029606</v>
      </c>
      <c r="AV133" s="152">
        <f t="shared" si="66"/>
        <v>3.0827566520759793</v>
      </c>
      <c r="AW133" s="80">
        <f t="shared" si="67"/>
        <v>3.1069322917294486</v>
      </c>
      <c r="AX133" s="80">
        <f t="shared" si="68"/>
        <v>3.1911168272913608</v>
      </c>
      <c r="AY133" s="80">
        <f t="shared" si="69"/>
        <v>3.0485169677727502</v>
      </c>
      <c r="AZ133" s="80">
        <f t="shared" si="70"/>
        <v>3.0305914058972809</v>
      </c>
      <c r="BA133" s="80">
        <f t="shared" si="71"/>
        <v>2.9807973244894552</v>
      </c>
      <c r="BB133" s="80">
        <f t="shared" si="72"/>
        <v>2.9312476558500924</v>
      </c>
      <c r="BC133" s="80">
        <f t="shared" si="73"/>
        <v>3.0314579638197627</v>
      </c>
      <c r="BD133" s="80">
        <f t="shared" si="74"/>
        <v>3.1042342528558637</v>
      </c>
      <c r="BE133" s="80">
        <f t="shared" si="75"/>
        <v>3.0357107098110827</v>
      </c>
      <c r="BF133" s="80">
        <f t="shared" si="76"/>
        <v>2.8332080286191776</v>
      </c>
      <c r="BG133" s="80">
        <f t="shared" si="76"/>
        <v>0</v>
      </c>
      <c r="BH133" s="61">
        <f t="shared" si="77"/>
        <v>-1</v>
      </c>
      <c r="BI133" s="90"/>
      <c r="BJ133" s="181" t="s">
        <v>603</v>
      </c>
    </row>
    <row r="134" spans="1:62">
      <c r="A134" s="2">
        <v>149</v>
      </c>
      <c r="B134" s="13"/>
      <c r="C134" s="14"/>
      <c r="D134" s="16">
        <v>1</v>
      </c>
      <c r="E134" s="14">
        <v>70.190000000002328</v>
      </c>
      <c r="F134" s="12">
        <v>3179</v>
      </c>
      <c r="G134" s="13">
        <v>78</v>
      </c>
      <c r="H134" s="13" t="s">
        <v>209</v>
      </c>
      <c r="I134" s="13" t="s">
        <v>11</v>
      </c>
      <c r="J134" s="51">
        <v>594</v>
      </c>
      <c r="K134" s="17" t="s">
        <v>208</v>
      </c>
      <c r="L134" s="99" t="s">
        <v>377</v>
      </c>
      <c r="M134" s="161">
        <v>49792245.636</v>
      </c>
      <c r="N134" s="161">
        <v>52888604.262999997</v>
      </c>
      <c r="O134" s="173">
        <v>50716945.085500002</v>
      </c>
      <c r="P134" s="161">
        <v>39480755.328999996</v>
      </c>
      <c r="Q134" s="161">
        <v>46629200.218000002</v>
      </c>
      <c r="R134" s="161">
        <v>37264664.088500001</v>
      </c>
      <c r="S134" s="161">
        <v>51992071.338</v>
      </c>
      <c r="T134" s="161">
        <v>49630595.636500001</v>
      </c>
      <c r="U134" s="161">
        <v>52876000.720500007</v>
      </c>
      <c r="V134" s="161">
        <v>47447719.620499998</v>
      </c>
      <c r="W134" s="161">
        <v>49551143.960500002</v>
      </c>
      <c r="X134" s="161">
        <v>57486951.493000001</v>
      </c>
      <c r="Y134" s="161">
        <v>46671817.339999996</v>
      </c>
      <c r="Z134" s="161">
        <v>40925175.237499997</v>
      </c>
      <c r="AA134" s="174">
        <v>8</v>
      </c>
      <c r="AB134" s="118">
        <f t="shared" si="62"/>
        <v>-0.19306702782458157</v>
      </c>
      <c r="AC134" s="113"/>
      <c r="AD134" s="161">
        <v>84265.057499999995</v>
      </c>
      <c r="AE134" s="161">
        <v>87994.901500000007</v>
      </c>
      <c r="AF134" s="163">
        <v>82123.1155</v>
      </c>
      <c r="AG134" s="161">
        <v>66666.53899999999</v>
      </c>
      <c r="AH134" s="161">
        <v>78761.483999999997</v>
      </c>
      <c r="AI134" s="161">
        <v>63913.825499999999</v>
      </c>
      <c r="AJ134" s="161">
        <v>78260.535499999998</v>
      </c>
      <c r="AK134" s="161">
        <v>72285.462</v>
      </c>
      <c r="AL134" s="161">
        <v>79630.090499999991</v>
      </c>
      <c r="AM134" s="161">
        <v>36352.142</v>
      </c>
      <c r="AN134" s="161">
        <v>853.91799999999989</v>
      </c>
      <c r="AO134" s="161">
        <v>865.21199999999999</v>
      </c>
      <c r="AP134" s="161">
        <v>1655.2535</v>
      </c>
      <c r="AQ134" s="161">
        <v>1728.1120000000001</v>
      </c>
      <c r="AR134" s="118">
        <f t="shared" si="63"/>
        <v>-0.9789570574681864</v>
      </c>
      <c r="AS134" s="53"/>
      <c r="AT134" s="79">
        <f t="shared" si="64"/>
        <v>3.3846658821539881</v>
      </c>
      <c r="AU134" s="80">
        <f t="shared" si="65"/>
        <v>3.3275561995331304</v>
      </c>
      <c r="AV134" s="152">
        <f t="shared" si="66"/>
        <v>3.2384882552194192</v>
      </c>
      <c r="AW134" s="80">
        <f t="shared" si="67"/>
        <v>3.3771663406364003</v>
      </c>
      <c r="AX134" s="80">
        <f t="shared" si="68"/>
        <v>3.3782043711569454</v>
      </c>
      <c r="AY134" s="80">
        <f t="shared" si="69"/>
        <v>3.4302644107141713</v>
      </c>
      <c r="AZ134" s="80">
        <f t="shared" si="70"/>
        <v>3.0104796168334569</v>
      </c>
      <c r="BA134" s="80">
        <f t="shared" si="71"/>
        <v>2.9129395314707387</v>
      </c>
      <c r="BB134" s="80">
        <f t="shared" si="72"/>
        <v>3.0119558746857882</v>
      </c>
      <c r="BC134" s="80">
        <f t="shared" si="73"/>
        <v>1.5323030185962361</v>
      </c>
      <c r="BD134" s="80">
        <f t="shared" si="74"/>
        <v>3.4466126581485415E-2</v>
      </c>
      <c r="BE134" s="80">
        <f t="shared" si="75"/>
        <v>3.0101161308070199E-2</v>
      </c>
      <c r="BF134" s="80">
        <f t="shared" si="76"/>
        <v>7.0931606881370277E-2</v>
      </c>
      <c r="BG134" s="80">
        <f t="shared" si="76"/>
        <v>8.445227124728448E-2</v>
      </c>
      <c r="BH134" s="61">
        <f t="shared" si="77"/>
        <v>-0.9739223166515506</v>
      </c>
      <c r="BI134" s="90" t="s">
        <v>348</v>
      </c>
      <c r="BJ134" s="181" t="s">
        <v>550</v>
      </c>
    </row>
    <row r="135" spans="1:62" ht="12.75" customHeight="1" thickBot="1">
      <c r="A135" s="2">
        <v>150</v>
      </c>
      <c r="B135" s="23"/>
      <c r="C135" s="24"/>
      <c r="D135" s="24">
        <v>40</v>
      </c>
      <c r="E135" s="24">
        <v>35.589999999996508</v>
      </c>
      <c r="F135" s="22">
        <v>8226</v>
      </c>
      <c r="G135" s="23">
        <v>77</v>
      </c>
      <c r="H135" s="23" t="s">
        <v>303</v>
      </c>
      <c r="I135" s="23" t="s">
        <v>11</v>
      </c>
      <c r="J135" s="49">
        <v>1010</v>
      </c>
      <c r="K135" s="27" t="s">
        <v>302</v>
      </c>
      <c r="L135" s="100">
        <v>1</v>
      </c>
      <c r="M135" s="164">
        <v>34881392.109999999</v>
      </c>
      <c r="N135" s="164">
        <v>38617016.667999998</v>
      </c>
      <c r="O135" s="175">
        <v>32977678.210999999</v>
      </c>
      <c r="P135" s="164">
        <v>36352653.581</v>
      </c>
      <c r="Q135" s="164">
        <v>31220641.510000002</v>
      </c>
      <c r="R135" s="164">
        <v>28510284.607000001</v>
      </c>
      <c r="S135" s="164">
        <v>27498504.978999998</v>
      </c>
      <c r="T135" s="164">
        <v>28314056.131999999</v>
      </c>
      <c r="U135" s="164">
        <v>25003411.75</v>
      </c>
      <c r="V135" s="164">
        <v>27647162.443</v>
      </c>
      <c r="W135" s="164">
        <v>18977838.916000001</v>
      </c>
      <c r="X135" s="164">
        <v>26130919.239999998</v>
      </c>
      <c r="Y135" s="164">
        <v>25114795.791000001</v>
      </c>
      <c r="Z135" s="164">
        <v>29469740.627999999</v>
      </c>
      <c r="AA135" s="176">
        <v>27.666666666666668</v>
      </c>
      <c r="AB135" s="119">
        <f t="shared" si="62"/>
        <v>-0.10637309153650171</v>
      </c>
      <c r="AC135" s="114"/>
      <c r="AD135" s="164">
        <v>44908.409</v>
      </c>
      <c r="AE135" s="164">
        <v>49002.839</v>
      </c>
      <c r="AF135" s="165">
        <v>42017.942999999999</v>
      </c>
      <c r="AG135" s="164">
        <v>45432.760999999999</v>
      </c>
      <c r="AH135" s="164">
        <v>40982.142999999996</v>
      </c>
      <c r="AI135" s="164">
        <v>37320.097999999998</v>
      </c>
      <c r="AJ135" s="164">
        <v>32372.645</v>
      </c>
      <c r="AK135" s="164">
        <v>34088.942999999999</v>
      </c>
      <c r="AL135" s="164">
        <v>30004.107</v>
      </c>
      <c r="AM135" s="164">
        <v>32746.417000000001</v>
      </c>
      <c r="AN135" s="164">
        <v>11806.337</v>
      </c>
      <c r="AO135" s="164">
        <v>9290.2260000000006</v>
      </c>
      <c r="AP135" s="164">
        <v>1910.8240000000001</v>
      </c>
      <c r="AQ135" s="164">
        <v>1686.28</v>
      </c>
      <c r="AR135" s="119">
        <f t="shared" si="63"/>
        <v>-0.9598676213159697</v>
      </c>
      <c r="AS135" s="53"/>
      <c r="AT135" s="79">
        <f t="shared" si="64"/>
        <v>2.5749206831183438</v>
      </c>
      <c r="AU135" s="80">
        <f t="shared" si="65"/>
        <v>2.5378883833150279</v>
      </c>
      <c r="AV135" s="152">
        <f t="shared" si="66"/>
        <v>2.5482656923970191</v>
      </c>
      <c r="AW135" s="80">
        <f t="shared" si="67"/>
        <v>2.4995567874443032</v>
      </c>
      <c r="AX135" s="80">
        <f t="shared" si="68"/>
        <v>2.6253235691440473</v>
      </c>
      <c r="AY135" s="80">
        <f t="shared" si="69"/>
        <v>2.6180095017947989</v>
      </c>
      <c r="AZ135" s="80">
        <f t="shared" si="70"/>
        <v>2.3545021829166548</v>
      </c>
      <c r="BA135" s="80">
        <f t="shared" si="71"/>
        <v>2.4079166079969259</v>
      </c>
      <c r="BB135" s="80">
        <f t="shared" si="72"/>
        <v>2.400001031859182</v>
      </c>
      <c r="BC135" s="80">
        <f t="shared" si="73"/>
        <v>2.3688808620062263</v>
      </c>
      <c r="BD135" s="80">
        <f t="shared" si="74"/>
        <v>1.2442235443411009</v>
      </c>
      <c r="BE135" s="80">
        <f t="shared" si="75"/>
        <v>0.71105236786151427</v>
      </c>
      <c r="BF135" s="80">
        <f t="shared" si="76"/>
        <v>0.15216719386464231</v>
      </c>
      <c r="BG135" s="80">
        <f t="shared" si="76"/>
        <v>0.11444145513773675</v>
      </c>
      <c r="BH135" s="61">
        <f t="shared" si="77"/>
        <v>-0.95509045407659687</v>
      </c>
      <c r="BI135" s="91" t="s">
        <v>347</v>
      </c>
      <c r="BJ135" s="181" t="s">
        <v>604</v>
      </c>
    </row>
    <row r="136" spans="1:62" ht="12.75" customHeight="1">
      <c r="A136" s="2">
        <v>151</v>
      </c>
      <c r="B136" s="4" t="s">
        <v>212</v>
      </c>
      <c r="C136" s="5">
        <v>45</v>
      </c>
      <c r="D136" s="48"/>
      <c r="E136" s="48"/>
      <c r="F136" s="3">
        <v>3297</v>
      </c>
      <c r="G136" s="4">
        <v>86</v>
      </c>
      <c r="H136" s="4" t="s">
        <v>211</v>
      </c>
      <c r="I136" s="4" t="s">
        <v>11</v>
      </c>
      <c r="J136" s="50">
        <v>2866</v>
      </c>
      <c r="K136" s="8" t="s">
        <v>210</v>
      </c>
      <c r="L136" s="101" t="s">
        <v>394</v>
      </c>
      <c r="M136" s="166">
        <v>21016059.388</v>
      </c>
      <c r="N136" s="166">
        <v>18899717.453000002</v>
      </c>
      <c r="O136" s="177">
        <v>20551602.026999999</v>
      </c>
      <c r="P136" s="166">
        <v>20967243.002999999</v>
      </c>
      <c r="Q136" s="166">
        <v>25169758.635000002</v>
      </c>
      <c r="R136" s="166">
        <v>25165623.166000001</v>
      </c>
      <c r="S136" s="166">
        <v>23433796.232000001</v>
      </c>
      <c r="T136" s="166">
        <v>18992557.147999998</v>
      </c>
      <c r="U136" s="166">
        <v>21913743.377</v>
      </c>
      <c r="V136" s="166">
        <v>14149018.705</v>
      </c>
      <c r="W136" s="166">
        <v>21064731.092</v>
      </c>
      <c r="X136" s="166">
        <v>19854068.633000001</v>
      </c>
      <c r="Y136" s="166">
        <v>18293132.719999999</v>
      </c>
      <c r="Z136" s="166">
        <v>17189591.239</v>
      </c>
      <c r="AA136" s="178">
        <v>64.5</v>
      </c>
      <c r="AB136" s="120">
        <f t="shared" si="62"/>
        <v>-0.1635887452269221</v>
      </c>
      <c r="AC136" s="115"/>
      <c r="AD136" s="166">
        <v>16125.787</v>
      </c>
      <c r="AE136" s="166">
        <v>16015.963</v>
      </c>
      <c r="AF136" s="167">
        <v>18124.752</v>
      </c>
      <c r="AG136" s="166">
        <v>17351.178</v>
      </c>
      <c r="AH136" s="166">
        <v>21354.17</v>
      </c>
      <c r="AI136" s="166">
        <v>20182.587</v>
      </c>
      <c r="AJ136" s="166">
        <v>18638.992999999999</v>
      </c>
      <c r="AK136" s="166">
        <v>15076.156999999999</v>
      </c>
      <c r="AL136" s="166">
        <v>17870.651000000002</v>
      </c>
      <c r="AM136" s="166">
        <v>12366.017</v>
      </c>
      <c r="AN136" s="166">
        <v>9361.8909999999996</v>
      </c>
      <c r="AO136" s="166">
        <v>1904.221</v>
      </c>
      <c r="AP136" s="166">
        <v>2242.8110000000001</v>
      </c>
      <c r="AQ136" s="166">
        <v>2663.9679999999998</v>
      </c>
      <c r="AR136" s="120">
        <f t="shared" si="63"/>
        <v>-0.85302044408662803</v>
      </c>
      <c r="AS136" s="55"/>
      <c r="AT136" s="81">
        <f t="shared" si="64"/>
        <v>1.5346156672175844</v>
      </c>
      <c r="AU136" s="82">
        <f t="shared" si="65"/>
        <v>1.6948362365552447</v>
      </c>
      <c r="AV136" s="153">
        <f t="shared" si="66"/>
        <v>1.7638286276844322</v>
      </c>
      <c r="AW136" s="82">
        <f t="shared" si="67"/>
        <v>1.6550748229051753</v>
      </c>
      <c r="AX136" s="82">
        <f t="shared" si="68"/>
        <v>1.6968116627313059</v>
      </c>
      <c r="AY136" s="82">
        <f t="shared" si="69"/>
        <v>1.603980705494126</v>
      </c>
      <c r="AZ136" s="82">
        <f t="shared" si="70"/>
        <v>1.5907787893578711</v>
      </c>
      <c r="BA136" s="82">
        <f t="shared" si="71"/>
        <v>1.5875857982175494</v>
      </c>
      <c r="BB136" s="82">
        <f t="shared" si="72"/>
        <v>1.6309993863263446</v>
      </c>
      <c r="BC136" s="82">
        <f t="shared" si="73"/>
        <v>1.7479681464595251</v>
      </c>
      <c r="BD136" s="82">
        <f t="shared" si="74"/>
        <v>0.88886878822350357</v>
      </c>
      <c r="BE136" s="82">
        <f t="shared" si="75"/>
        <v>0.19182174044013742</v>
      </c>
      <c r="BF136" s="82">
        <f t="shared" si="76"/>
        <v>0.24520797332300776</v>
      </c>
      <c r="BG136" s="82">
        <f t="shared" si="76"/>
        <v>0.30995129121580856</v>
      </c>
      <c r="BH136" s="62">
        <f t="shared" si="77"/>
        <v>-0.82427357944478141</v>
      </c>
      <c r="BI136" s="90" t="s">
        <v>347</v>
      </c>
      <c r="BJ136" s="181" t="s">
        <v>551</v>
      </c>
    </row>
    <row r="137" spans="1:62" ht="12.75" customHeight="1">
      <c r="A137" s="2">
        <v>152</v>
      </c>
      <c r="B137" s="13"/>
      <c r="C137" s="14"/>
      <c r="D137" s="21"/>
      <c r="E137" s="21"/>
      <c r="F137" s="12"/>
      <c r="G137" s="13"/>
      <c r="H137" s="13"/>
      <c r="I137" s="13"/>
      <c r="J137" s="51">
        <v>3935</v>
      </c>
      <c r="K137" s="17" t="s">
        <v>213</v>
      </c>
      <c r="L137" s="99" t="s">
        <v>395</v>
      </c>
      <c r="M137" s="161">
        <v>19986768.809999999</v>
      </c>
      <c r="N137" s="161">
        <v>21772841.313999999</v>
      </c>
      <c r="O137" s="173">
        <v>20554208.213</v>
      </c>
      <c r="P137" s="161">
        <v>19328463.631999999</v>
      </c>
      <c r="Q137" s="161">
        <v>20869345.537999999</v>
      </c>
      <c r="R137" s="161">
        <v>21681170.223999999</v>
      </c>
      <c r="S137" s="161">
        <v>17239690.749000002</v>
      </c>
      <c r="T137" s="161">
        <v>19842263.888</v>
      </c>
      <c r="U137" s="161">
        <v>21899718.232999999</v>
      </c>
      <c r="V137" s="161">
        <v>18079710.958000001</v>
      </c>
      <c r="W137" s="161">
        <v>20202203.916000001</v>
      </c>
      <c r="X137" s="161">
        <v>21750199.368999999</v>
      </c>
      <c r="Y137" s="161">
        <v>21433920.008000001</v>
      </c>
      <c r="Z137" s="161">
        <v>12802201.141000001</v>
      </c>
      <c r="AA137" s="174">
        <v>78</v>
      </c>
      <c r="AB137" s="118">
        <f t="shared" si="62"/>
        <v>-0.37714938915024987</v>
      </c>
      <c r="AC137" s="113"/>
      <c r="AD137" s="161">
        <v>15058.199000000001</v>
      </c>
      <c r="AE137" s="161">
        <v>18909.141</v>
      </c>
      <c r="AF137" s="163">
        <v>18253.284</v>
      </c>
      <c r="AG137" s="161">
        <v>15717.716</v>
      </c>
      <c r="AH137" s="161">
        <v>18066.962</v>
      </c>
      <c r="AI137" s="161">
        <v>17591.388999999999</v>
      </c>
      <c r="AJ137" s="161">
        <v>14158.075000000001</v>
      </c>
      <c r="AK137" s="161">
        <v>15862.696</v>
      </c>
      <c r="AL137" s="161">
        <v>17600.522000000001</v>
      </c>
      <c r="AM137" s="161">
        <v>15626.011</v>
      </c>
      <c r="AN137" s="161">
        <v>8877.1540000000005</v>
      </c>
      <c r="AO137" s="161">
        <v>1979.2909999999999</v>
      </c>
      <c r="AP137" s="161">
        <v>1288.549</v>
      </c>
      <c r="AQ137" s="161">
        <v>2884.009</v>
      </c>
      <c r="AR137" s="118">
        <f t="shared" si="63"/>
        <v>-0.8420005408341863</v>
      </c>
      <c r="AS137" s="53"/>
      <c r="AT137" s="79">
        <f t="shared" si="64"/>
        <v>1.5068167489350173</v>
      </c>
      <c r="AU137" s="80">
        <f t="shared" si="65"/>
        <v>1.736947486761075</v>
      </c>
      <c r="AV137" s="152">
        <f t="shared" si="66"/>
        <v>1.7761116177129388</v>
      </c>
      <c r="AW137" s="80">
        <f t="shared" si="67"/>
        <v>1.6263802751479861</v>
      </c>
      <c r="AX137" s="80">
        <f t="shared" si="68"/>
        <v>1.7314354172825139</v>
      </c>
      <c r="AY137" s="80">
        <f t="shared" si="69"/>
        <v>1.6227342729431817</v>
      </c>
      <c r="AZ137" s="80">
        <f t="shared" si="70"/>
        <v>1.6424975605576042</v>
      </c>
      <c r="BA137" s="80">
        <f t="shared" si="71"/>
        <v>1.5988796530010145</v>
      </c>
      <c r="BB137" s="80">
        <f t="shared" si="72"/>
        <v>1.607374287900958</v>
      </c>
      <c r="BC137" s="80">
        <f t="shared" si="73"/>
        <v>1.7285686741674069</v>
      </c>
      <c r="BD137" s="80">
        <f t="shared" si="74"/>
        <v>0.87883025405652471</v>
      </c>
      <c r="BE137" s="80">
        <f t="shared" si="75"/>
        <v>0.18200210181255005</v>
      </c>
      <c r="BF137" s="80">
        <f t="shared" si="76"/>
        <v>0.12023456274158546</v>
      </c>
      <c r="BG137" s="80">
        <f t="shared" si="76"/>
        <v>0.45054892799078849</v>
      </c>
      <c r="BH137" s="61">
        <f t="shared" si="77"/>
        <v>-0.74632848324535428</v>
      </c>
      <c r="BI137" s="90" t="s">
        <v>347</v>
      </c>
      <c r="BJ137" s="181" t="s">
        <v>551</v>
      </c>
    </row>
    <row r="138" spans="1:62" ht="12.75" customHeight="1">
      <c r="A138" s="2">
        <v>153</v>
      </c>
      <c r="B138" s="13"/>
      <c r="C138" s="14"/>
      <c r="D138" s="21"/>
      <c r="E138" s="14">
        <v>22.359999999996944</v>
      </c>
      <c r="F138" s="12">
        <v>3298</v>
      </c>
      <c r="G138" s="13">
        <v>87</v>
      </c>
      <c r="H138" s="13" t="s">
        <v>215</v>
      </c>
      <c r="I138" s="13" t="s">
        <v>11</v>
      </c>
      <c r="J138" s="51">
        <v>2712</v>
      </c>
      <c r="K138" s="17" t="s">
        <v>214</v>
      </c>
      <c r="L138" s="99" t="s">
        <v>396</v>
      </c>
      <c r="M138" s="161">
        <v>45786893.353</v>
      </c>
      <c r="N138" s="161">
        <v>40901182.979999997</v>
      </c>
      <c r="O138" s="173">
        <v>45772402.527000003</v>
      </c>
      <c r="P138" s="161">
        <v>35772859.273999996</v>
      </c>
      <c r="Q138" s="161">
        <v>35144547.050999999</v>
      </c>
      <c r="R138" s="161">
        <v>48143964.472000003</v>
      </c>
      <c r="S138" s="161">
        <v>45684169.402000003</v>
      </c>
      <c r="T138" s="161">
        <v>33986641.465999998</v>
      </c>
      <c r="U138" s="161">
        <v>34997030.744000003</v>
      </c>
      <c r="V138" s="161">
        <v>33792143.638999999</v>
      </c>
      <c r="W138" s="161">
        <v>32926098.289000001</v>
      </c>
      <c r="X138" s="161">
        <v>26036850.68</v>
      </c>
      <c r="Y138" s="161">
        <v>33933557.901000001</v>
      </c>
      <c r="Z138" s="161">
        <v>29938811.204999998</v>
      </c>
      <c r="AA138" s="174">
        <v>55.333333333333336</v>
      </c>
      <c r="AB138" s="118">
        <f t="shared" si="62"/>
        <v>-0.34592004019583988</v>
      </c>
      <c r="AC138" s="113"/>
      <c r="AD138" s="161">
        <v>24204.976999999999</v>
      </c>
      <c r="AE138" s="161">
        <v>22788.560000000001</v>
      </c>
      <c r="AF138" s="163">
        <v>25544.233</v>
      </c>
      <c r="AG138" s="161">
        <v>20008.187000000002</v>
      </c>
      <c r="AH138" s="161">
        <v>20718.396000000001</v>
      </c>
      <c r="AI138" s="161">
        <v>28062.510999999999</v>
      </c>
      <c r="AJ138" s="161">
        <v>28147.487000000001</v>
      </c>
      <c r="AK138" s="161">
        <v>22494.206999999999</v>
      </c>
      <c r="AL138" s="161">
        <v>22923.312999999998</v>
      </c>
      <c r="AM138" s="161">
        <v>16919.866999999998</v>
      </c>
      <c r="AN138" s="161">
        <v>946.904</v>
      </c>
      <c r="AO138" s="161">
        <v>606.80499999999995</v>
      </c>
      <c r="AP138" s="161">
        <v>1030.797</v>
      </c>
      <c r="AQ138" s="161">
        <v>908.03</v>
      </c>
      <c r="AR138" s="118">
        <f t="shared" si="63"/>
        <v>-0.96445264181547363</v>
      </c>
      <c r="AS138" s="53"/>
      <c r="AT138" s="79">
        <f t="shared" si="64"/>
        <v>1.0572884608435251</v>
      </c>
      <c r="AU138" s="80">
        <f t="shared" si="65"/>
        <v>1.1143227818688388</v>
      </c>
      <c r="AV138" s="152">
        <f t="shared" si="66"/>
        <v>1.1161412375036286</v>
      </c>
      <c r="AW138" s="80">
        <f t="shared" si="67"/>
        <v>1.1186238621156075</v>
      </c>
      <c r="AX138" s="80">
        <f t="shared" si="68"/>
        <v>1.1790390110838251</v>
      </c>
      <c r="AY138" s="80">
        <f t="shared" si="69"/>
        <v>1.1657748300442041</v>
      </c>
      <c r="AZ138" s="80">
        <f t="shared" si="70"/>
        <v>1.2322643650282818</v>
      </c>
      <c r="BA138" s="80">
        <f t="shared" si="71"/>
        <v>1.3237087296491505</v>
      </c>
      <c r="BB138" s="80">
        <f t="shared" si="72"/>
        <v>1.3100147362604493</v>
      </c>
      <c r="BC138" s="80">
        <f t="shared" si="73"/>
        <v>1.0014083261928692</v>
      </c>
      <c r="BD138" s="80">
        <f t="shared" si="74"/>
        <v>5.7516927252588751E-2</v>
      </c>
      <c r="BE138" s="80">
        <f t="shared" si="75"/>
        <v>4.6611243998577176E-2</v>
      </c>
      <c r="BF138" s="80">
        <f t="shared" si="76"/>
        <v>6.0753841551617734E-2</v>
      </c>
      <c r="BG138" s="80">
        <f t="shared" si="76"/>
        <v>6.065905514968159E-2</v>
      </c>
      <c r="BH138" s="61">
        <f t="shared" si="77"/>
        <v>-0.94565288593283048</v>
      </c>
      <c r="BI138" s="90" t="s">
        <v>347</v>
      </c>
      <c r="BJ138" s="181" t="s">
        <v>605</v>
      </c>
    </row>
    <row r="139" spans="1:62">
      <c r="A139" s="2">
        <v>154</v>
      </c>
      <c r="B139" s="13"/>
      <c r="C139" s="14"/>
      <c r="D139" s="15"/>
      <c r="E139" s="21"/>
      <c r="F139" s="12">
        <v>3319</v>
      </c>
      <c r="G139" s="13">
        <v>85</v>
      </c>
      <c r="H139" s="13" t="s">
        <v>217</v>
      </c>
      <c r="I139" s="13" t="s">
        <v>11</v>
      </c>
      <c r="J139" s="51">
        <v>6113</v>
      </c>
      <c r="K139" s="17" t="s">
        <v>218</v>
      </c>
      <c r="L139" s="99">
        <v>4</v>
      </c>
      <c r="M139" s="161">
        <v>10237298.483999999</v>
      </c>
      <c r="N139" s="161">
        <v>8275459.3760000002</v>
      </c>
      <c r="O139" s="173">
        <v>11114611.643999999</v>
      </c>
      <c r="P139" s="161">
        <v>13486412.092</v>
      </c>
      <c r="Q139" s="161">
        <v>10724866.779999999</v>
      </c>
      <c r="R139" s="161">
        <v>12385353.763</v>
      </c>
      <c r="S139" s="161">
        <v>11589522.069</v>
      </c>
      <c r="T139" s="161">
        <v>11537922.909</v>
      </c>
      <c r="U139" s="161">
        <v>8355666.4239999996</v>
      </c>
      <c r="V139" s="161">
        <v>1418487.4720000001</v>
      </c>
      <c r="W139" s="161">
        <v>3021872.6639999999</v>
      </c>
      <c r="X139" s="161">
        <v>2495914.1970000002</v>
      </c>
      <c r="Y139" s="161">
        <v>1644699.3859999999</v>
      </c>
      <c r="Z139" s="161">
        <v>0</v>
      </c>
      <c r="AA139" s="174">
        <v>88.5</v>
      </c>
      <c r="AB139" s="118">
        <f t="shared" si="62"/>
        <v>-1</v>
      </c>
      <c r="AC139" s="113"/>
      <c r="AD139" s="161">
        <v>8955.19</v>
      </c>
      <c r="AE139" s="161">
        <v>8603.3220000000001</v>
      </c>
      <c r="AF139" s="163">
        <v>12168.842000000001</v>
      </c>
      <c r="AG139" s="161">
        <v>14627.027</v>
      </c>
      <c r="AH139" s="161">
        <v>11145.064</v>
      </c>
      <c r="AI139" s="161">
        <v>13834.241</v>
      </c>
      <c r="AJ139" s="161">
        <v>13067.782999999999</v>
      </c>
      <c r="AK139" s="161">
        <v>12354.361999999999</v>
      </c>
      <c r="AL139" s="161">
        <v>9120.7160000000003</v>
      </c>
      <c r="AM139" s="161">
        <v>1699.4949999999999</v>
      </c>
      <c r="AN139" s="161">
        <v>4061.942</v>
      </c>
      <c r="AO139" s="161">
        <v>3308.0219999999999</v>
      </c>
      <c r="AP139" s="161">
        <v>1931.31</v>
      </c>
      <c r="AQ139" s="161">
        <v>0</v>
      </c>
      <c r="AR139" s="118">
        <f t="shared" si="63"/>
        <v>-1</v>
      </c>
      <c r="AS139" s="53"/>
      <c r="AT139" s="79">
        <f t="shared" si="64"/>
        <v>1.7495221056602339</v>
      </c>
      <c r="AU139" s="80">
        <f t="shared" si="65"/>
        <v>2.0792373230544392</v>
      </c>
      <c r="AV139" s="152">
        <f t="shared" si="66"/>
        <v>2.1897016989467386</v>
      </c>
      <c r="AW139" s="80">
        <f t="shared" si="67"/>
        <v>2.1691502380646668</v>
      </c>
      <c r="AX139" s="80">
        <f t="shared" si="68"/>
        <v>2.0783594292814143</v>
      </c>
      <c r="AY139" s="80">
        <f t="shared" si="69"/>
        <v>2.2339678405195666</v>
      </c>
      <c r="AZ139" s="80">
        <f t="shared" si="70"/>
        <v>2.2551030011762254</v>
      </c>
      <c r="BA139" s="80">
        <f t="shared" si="71"/>
        <v>2.1415227155596868</v>
      </c>
      <c r="BB139" s="80">
        <f t="shared" si="72"/>
        <v>2.1831211389201814</v>
      </c>
      <c r="BC139" s="80">
        <f t="shared" si="73"/>
        <v>2.3962072750685528</v>
      </c>
      <c r="BD139" s="80">
        <f t="shared" si="74"/>
        <v>2.6883607958670757</v>
      </c>
      <c r="BE139" s="80">
        <f t="shared" si="75"/>
        <v>2.65074977655572</v>
      </c>
      <c r="BF139" s="80">
        <f t="shared" si="76"/>
        <v>2.3485264437254432</v>
      </c>
      <c r="BG139" s="80">
        <f t="shared" si="76"/>
        <v>0</v>
      </c>
      <c r="BH139" s="61">
        <f t="shared" si="77"/>
        <v>-1</v>
      </c>
      <c r="BI139" s="90"/>
      <c r="BJ139" s="181" t="s">
        <v>606</v>
      </c>
    </row>
    <row r="140" spans="1:62">
      <c r="A140" s="2">
        <v>155</v>
      </c>
      <c r="B140" s="13"/>
      <c r="C140" s="14"/>
      <c r="D140" s="21"/>
      <c r="E140" s="21"/>
      <c r="F140" s="12"/>
      <c r="G140" s="13"/>
      <c r="H140" s="13"/>
      <c r="I140" s="13"/>
      <c r="J140" s="51">
        <v>8226</v>
      </c>
      <c r="K140" s="17" t="s">
        <v>216</v>
      </c>
      <c r="L140" s="99">
        <v>3</v>
      </c>
      <c r="M140" s="161">
        <v>10953670.891000001</v>
      </c>
      <c r="N140" s="161">
        <v>8418709.7219999991</v>
      </c>
      <c r="O140" s="173">
        <v>10289773.32</v>
      </c>
      <c r="P140" s="161">
        <v>10559777.749</v>
      </c>
      <c r="Q140" s="161">
        <v>10870295.158</v>
      </c>
      <c r="R140" s="161">
        <v>10073644.218</v>
      </c>
      <c r="S140" s="161">
        <v>11296004.062000001</v>
      </c>
      <c r="T140" s="161">
        <v>9383831.0549999997</v>
      </c>
      <c r="U140" s="161">
        <v>7212947.7580000004</v>
      </c>
      <c r="V140" s="161">
        <v>1263428.1410000001</v>
      </c>
      <c r="W140" s="161">
        <v>4504231.8909999998</v>
      </c>
      <c r="X140" s="161">
        <v>2347800.0260000001</v>
      </c>
      <c r="Y140" s="161">
        <v>1973105.2320000001</v>
      </c>
      <c r="Z140" s="161">
        <v>0</v>
      </c>
      <c r="AA140" s="174">
        <v>100</v>
      </c>
      <c r="AB140" s="118">
        <f t="shared" si="62"/>
        <v>-1</v>
      </c>
      <c r="AC140" s="113"/>
      <c r="AD140" s="161">
        <v>9698.0349999999999</v>
      </c>
      <c r="AE140" s="161">
        <v>8704.348</v>
      </c>
      <c r="AF140" s="163">
        <v>11394.44</v>
      </c>
      <c r="AG140" s="161">
        <v>10653.963</v>
      </c>
      <c r="AH140" s="161">
        <v>11550.995000000001</v>
      </c>
      <c r="AI140" s="161">
        <v>11182.648999999999</v>
      </c>
      <c r="AJ140" s="161">
        <v>13126.995000000001</v>
      </c>
      <c r="AK140" s="161">
        <v>10236.609</v>
      </c>
      <c r="AL140" s="161">
        <v>7740.9679999999998</v>
      </c>
      <c r="AM140" s="161">
        <v>1464.383</v>
      </c>
      <c r="AN140" s="161">
        <v>5989.7380000000003</v>
      </c>
      <c r="AO140" s="161">
        <v>3188.81</v>
      </c>
      <c r="AP140" s="161">
        <v>2298.3110000000001</v>
      </c>
      <c r="AQ140" s="161">
        <v>0</v>
      </c>
      <c r="AR140" s="118">
        <f t="shared" si="63"/>
        <v>-1</v>
      </c>
      <c r="AS140" s="53"/>
      <c r="AT140" s="79">
        <f t="shared" si="64"/>
        <v>1.7707369696433577</v>
      </c>
      <c r="AU140" s="80">
        <f t="shared" si="65"/>
        <v>2.0678579705043312</v>
      </c>
      <c r="AV140" s="152">
        <f t="shared" si="66"/>
        <v>2.2147115676208111</v>
      </c>
      <c r="AW140" s="80">
        <f t="shared" si="67"/>
        <v>2.0178384911574336</v>
      </c>
      <c r="AX140" s="80">
        <f t="shared" si="68"/>
        <v>2.1252403604697041</v>
      </c>
      <c r="AY140" s="80">
        <f t="shared" si="69"/>
        <v>2.220179461970353</v>
      </c>
      <c r="AZ140" s="80">
        <f t="shared" si="70"/>
        <v>2.3241838313708634</v>
      </c>
      <c r="BA140" s="80">
        <f t="shared" si="71"/>
        <v>2.1817547524037346</v>
      </c>
      <c r="BB140" s="80">
        <f t="shared" si="72"/>
        <v>2.1464090021764997</v>
      </c>
      <c r="BC140" s="80">
        <f t="shared" si="73"/>
        <v>2.3181104686190457</v>
      </c>
      <c r="BD140" s="80">
        <f t="shared" si="74"/>
        <v>2.6596046317989184</v>
      </c>
      <c r="BE140" s="80">
        <f t="shared" si="75"/>
        <v>2.7164238561091145</v>
      </c>
      <c r="BF140" s="80">
        <f t="shared" si="76"/>
        <v>2.3296385440834917</v>
      </c>
      <c r="BG140" s="80">
        <f t="shared" si="76"/>
        <v>0</v>
      </c>
      <c r="BH140" s="61">
        <f t="shared" si="77"/>
        <v>-1</v>
      </c>
      <c r="BI140" s="90"/>
      <c r="BJ140" s="181" t="s">
        <v>606</v>
      </c>
    </row>
    <row r="141" spans="1:62" ht="13.5" thickBot="1">
      <c r="A141" s="2">
        <v>156</v>
      </c>
      <c r="B141" s="23"/>
      <c r="C141" s="24"/>
      <c r="D141" s="26"/>
      <c r="E141" s="25"/>
      <c r="F141" s="22">
        <v>6249</v>
      </c>
      <c r="G141" s="23">
        <v>88</v>
      </c>
      <c r="H141" s="23" t="s">
        <v>280</v>
      </c>
      <c r="I141" s="23" t="s">
        <v>11</v>
      </c>
      <c r="J141" s="49">
        <v>3131</v>
      </c>
      <c r="K141" s="27" t="s">
        <v>279</v>
      </c>
      <c r="L141" s="100">
        <v>1</v>
      </c>
      <c r="M141" s="164">
        <v>20033616.267000001</v>
      </c>
      <c r="N141" s="164">
        <v>18933797.416999999</v>
      </c>
      <c r="O141" s="175">
        <v>19172525.919</v>
      </c>
      <c r="P141" s="164">
        <v>19613466.925000001</v>
      </c>
      <c r="Q141" s="164">
        <v>18927838.425999999</v>
      </c>
      <c r="R141" s="164">
        <v>19706638.276000001</v>
      </c>
      <c r="S141" s="164">
        <v>20276055.368999999</v>
      </c>
      <c r="T141" s="164">
        <v>20219645.708000001</v>
      </c>
      <c r="U141" s="164">
        <v>18714899.050999999</v>
      </c>
      <c r="V141" s="164">
        <v>17849898.616999999</v>
      </c>
      <c r="W141" s="164">
        <v>15305312.210000001</v>
      </c>
      <c r="X141" s="164">
        <v>15521567.497</v>
      </c>
      <c r="Y141" s="164">
        <v>4266617.0290000001</v>
      </c>
      <c r="Z141" s="164">
        <v>5292907.0650000004</v>
      </c>
      <c r="AA141" s="176">
        <v>70</v>
      </c>
      <c r="AB141" s="119">
        <f t="shared" si="62"/>
        <v>-0.72393272084432425</v>
      </c>
      <c r="AC141" s="114"/>
      <c r="AD141" s="164">
        <v>19645.803</v>
      </c>
      <c r="AE141" s="164">
        <v>18968.357</v>
      </c>
      <c r="AF141" s="165">
        <v>18028.095000000001</v>
      </c>
      <c r="AG141" s="164">
        <v>18476.909</v>
      </c>
      <c r="AH141" s="164">
        <v>19984.858</v>
      </c>
      <c r="AI141" s="164">
        <v>20484.522000000001</v>
      </c>
      <c r="AJ141" s="164">
        <v>21559.026999999998</v>
      </c>
      <c r="AK141" s="164">
        <v>5795.7839999999997</v>
      </c>
      <c r="AL141" s="164">
        <v>494.26600000000002</v>
      </c>
      <c r="AM141" s="164">
        <v>422.10399999999998</v>
      </c>
      <c r="AN141" s="164">
        <v>262.12700000000001</v>
      </c>
      <c r="AO141" s="164">
        <v>274.86500000000001</v>
      </c>
      <c r="AP141" s="164">
        <v>44.223999999999997</v>
      </c>
      <c r="AQ141" s="164">
        <v>97.197999999999993</v>
      </c>
      <c r="AR141" s="119">
        <f t="shared" si="63"/>
        <v>-0.99460852630297325</v>
      </c>
      <c r="AS141" s="54"/>
      <c r="AT141" s="83">
        <f t="shared" si="64"/>
        <v>1.9612837480930669</v>
      </c>
      <c r="AU141" s="84">
        <f t="shared" si="65"/>
        <v>2.0036505706952341</v>
      </c>
      <c r="AV141" s="154">
        <f t="shared" si="66"/>
        <v>1.880617616704759</v>
      </c>
      <c r="AW141" s="84">
        <f t="shared" si="67"/>
        <v>1.8841043320544921</v>
      </c>
      <c r="AX141" s="84">
        <f t="shared" si="68"/>
        <v>2.1116894121991279</v>
      </c>
      <c r="AY141" s="84">
        <f t="shared" si="69"/>
        <v>2.0789463644793598</v>
      </c>
      <c r="AZ141" s="84">
        <f t="shared" si="70"/>
        <v>2.1265504169969405</v>
      </c>
      <c r="BA141" s="84">
        <f t="shared" si="71"/>
        <v>0.57328244853537369</v>
      </c>
      <c r="BB141" s="84">
        <f t="shared" si="72"/>
        <v>5.282058948360608E-2</v>
      </c>
      <c r="BC141" s="84">
        <f t="shared" si="73"/>
        <v>4.7294834447742344E-2</v>
      </c>
      <c r="BD141" s="84">
        <f t="shared" si="74"/>
        <v>3.4253074540842705E-2</v>
      </c>
      <c r="BE141" s="84">
        <f t="shared" si="75"/>
        <v>3.5417170340962763E-2</v>
      </c>
      <c r="BF141" s="84">
        <f t="shared" si="76"/>
        <v>2.0730241172062784E-2</v>
      </c>
      <c r="BG141" s="84">
        <f t="shared" si="76"/>
        <v>3.6727642789246666E-2</v>
      </c>
      <c r="BH141" s="63">
        <f t="shared" si="77"/>
        <v>-0.98047043563613889</v>
      </c>
      <c r="BI141" s="90" t="s">
        <v>350</v>
      </c>
      <c r="BJ141" s="182" t="s">
        <v>552</v>
      </c>
    </row>
    <row r="142" spans="1:62">
      <c r="A142" s="2">
        <v>158</v>
      </c>
      <c r="B142" s="4" t="s">
        <v>221</v>
      </c>
      <c r="C142" s="5">
        <v>47</v>
      </c>
      <c r="D142" s="48"/>
      <c r="E142" s="48"/>
      <c r="F142" s="3">
        <v>3403</v>
      </c>
      <c r="G142" s="4">
        <v>89</v>
      </c>
      <c r="H142" s="4" t="s">
        <v>220</v>
      </c>
      <c r="I142" s="4" t="s">
        <v>11</v>
      </c>
      <c r="J142" s="50">
        <v>6019</v>
      </c>
      <c r="K142" s="8" t="s">
        <v>219</v>
      </c>
      <c r="L142" s="101" t="s">
        <v>381</v>
      </c>
      <c r="M142" s="166">
        <v>39662189.825000003</v>
      </c>
      <c r="N142" s="166">
        <v>36573930.975000001</v>
      </c>
      <c r="O142" s="177">
        <v>37725532.25</v>
      </c>
      <c r="P142" s="166">
        <v>41843001.299999997</v>
      </c>
      <c r="Q142" s="166">
        <v>35788467.600000001</v>
      </c>
      <c r="R142" s="166">
        <v>38922245.5</v>
      </c>
      <c r="S142" s="166">
        <v>37017825.675000004</v>
      </c>
      <c r="T142" s="166">
        <v>41410811.964000002</v>
      </c>
      <c r="U142" s="166">
        <v>44170867.442000002</v>
      </c>
      <c r="V142" s="166">
        <v>34150253.853</v>
      </c>
      <c r="W142" s="166">
        <v>37735909.493000001</v>
      </c>
      <c r="X142" s="166">
        <v>40549532.806999996</v>
      </c>
      <c r="Y142" s="166">
        <v>34833417.800999999</v>
      </c>
      <c r="Z142" s="166">
        <v>36875804.045000002</v>
      </c>
      <c r="AA142" s="178">
        <v>85</v>
      </c>
      <c r="AB142" s="120">
        <f t="shared" si="62"/>
        <v>-2.2523955377726928E-2</v>
      </c>
      <c r="AC142" s="115"/>
      <c r="AD142" s="166">
        <v>44048.911</v>
      </c>
      <c r="AE142" s="166">
        <v>39186.642</v>
      </c>
      <c r="AF142" s="167">
        <v>20226.351999999999</v>
      </c>
      <c r="AG142" s="166">
        <v>17761.512999999999</v>
      </c>
      <c r="AH142" s="166">
        <v>15324.742999999999</v>
      </c>
      <c r="AI142" s="166">
        <v>13822.34</v>
      </c>
      <c r="AJ142" s="166">
        <v>11796.065000000001</v>
      </c>
      <c r="AK142" s="166">
        <v>12428.161</v>
      </c>
      <c r="AL142" s="166">
        <v>12934.094000000001</v>
      </c>
      <c r="AM142" s="166">
        <v>10404.727999999999</v>
      </c>
      <c r="AN142" s="166">
        <v>11217.964</v>
      </c>
      <c r="AO142" s="166">
        <v>12405.411</v>
      </c>
      <c r="AP142" s="166">
        <v>10999.619999999999</v>
      </c>
      <c r="AQ142" s="166">
        <v>10807.603999999999</v>
      </c>
      <c r="AR142" s="120">
        <f t="shared" si="63"/>
        <v>-0.46566716529011265</v>
      </c>
      <c r="AS142" s="53"/>
      <c r="AT142" s="79">
        <f t="shared" si="64"/>
        <v>2.221204184355698</v>
      </c>
      <c r="AU142" s="80">
        <f t="shared" si="65"/>
        <v>2.1428728580904202</v>
      </c>
      <c r="AV142" s="152">
        <f t="shared" si="66"/>
        <v>1.0722898150761013</v>
      </c>
      <c r="AW142" s="80">
        <f t="shared" si="67"/>
        <v>0.84895979964037627</v>
      </c>
      <c r="AX142" s="80">
        <f t="shared" si="68"/>
        <v>0.85640677166071211</v>
      </c>
      <c r="AY142" s="80">
        <f t="shared" si="69"/>
        <v>0.71025398573163001</v>
      </c>
      <c r="AZ142" s="80">
        <f t="shared" si="70"/>
        <v>0.63731809121174154</v>
      </c>
      <c r="BA142" s="80">
        <f t="shared" si="71"/>
        <v>0.60023749405369176</v>
      </c>
      <c r="BB142" s="80">
        <f t="shared" si="72"/>
        <v>0.58563912139527419</v>
      </c>
      <c r="BC142" s="80">
        <f t="shared" si="73"/>
        <v>0.60934996529087149</v>
      </c>
      <c r="BD142" s="80">
        <f t="shared" si="74"/>
        <v>0.59455113978800112</v>
      </c>
      <c r="BE142" s="80">
        <f t="shared" si="75"/>
        <v>0.61186455878764034</v>
      </c>
      <c r="BF142" s="80">
        <f t="shared" si="76"/>
        <v>0.63155559772169245</v>
      </c>
      <c r="BG142" s="80">
        <f t="shared" si="76"/>
        <v>0.58616235116182669</v>
      </c>
      <c r="BH142" s="61">
        <f t="shared" si="77"/>
        <v>-0.45335454751080867</v>
      </c>
      <c r="BI142" s="96"/>
      <c r="BJ142" s="181" t="s">
        <v>339</v>
      </c>
    </row>
    <row r="143" spans="1:62">
      <c r="A143" s="2">
        <v>159</v>
      </c>
      <c r="B143" s="13"/>
      <c r="C143" s="14"/>
      <c r="D143" s="21"/>
      <c r="E143" s="21"/>
      <c r="F143" s="12">
        <v>3405</v>
      </c>
      <c r="G143" s="13">
        <v>90</v>
      </c>
      <c r="H143" s="13" t="s">
        <v>223</v>
      </c>
      <c r="I143" s="13" t="s">
        <v>11</v>
      </c>
      <c r="J143" s="51">
        <v>1572</v>
      </c>
      <c r="K143" s="17" t="s">
        <v>222</v>
      </c>
      <c r="L143" s="99" t="s">
        <v>381</v>
      </c>
      <c r="M143" s="161">
        <v>27202766.699999999</v>
      </c>
      <c r="N143" s="161">
        <v>24688186.200000003</v>
      </c>
      <c r="O143" s="173">
        <v>28305401.399999999</v>
      </c>
      <c r="P143" s="161">
        <v>25833127.728</v>
      </c>
      <c r="Q143" s="161">
        <v>24696458.300000001</v>
      </c>
      <c r="R143" s="161">
        <v>24854942.898999996</v>
      </c>
      <c r="S143" s="161">
        <v>26567389.5</v>
      </c>
      <c r="T143" s="161">
        <v>22873695.725000001</v>
      </c>
      <c r="U143" s="161">
        <v>23888107.774999999</v>
      </c>
      <c r="V143" s="161">
        <v>18555640.737</v>
      </c>
      <c r="W143" s="161">
        <v>18780744.223999999</v>
      </c>
      <c r="X143" s="161">
        <v>11862145.93</v>
      </c>
      <c r="Y143" s="161">
        <v>1885245.5929999999</v>
      </c>
      <c r="Z143" s="161">
        <v>0</v>
      </c>
      <c r="AA143" s="174">
        <v>39</v>
      </c>
      <c r="AB143" s="118">
        <f t="shared" si="62"/>
        <v>-1</v>
      </c>
      <c r="AC143" s="113"/>
      <c r="AD143" s="161">
        <v>27575.555</v>
      </c>
      <c r="AE143" s="161">
        <v>20209.722000000002</v>
      </c>
      <c r="AF143" s="163">
        <v>19665.589</v>
      </c>
      <c r="AG143" s="161">
        <v>19369.111000000001</v>
      </c>
      <c r="AH143" s="161">
        <v>16896.313999999998</v>
      </c>
      <c r="AI143" s="161">
        <v>15309.713</v>
      </c>
      <c r="AJ143" s="161">
        <v>15868.04</v>
      </c>
      <c r="AK143" s="161">
        <v>13170.335999999999</v>
      </c>
      <c r="AL143" s="161">
        <v>13763.23</v>
      </c>
      <c r="AM143" s="161">
        <v>10351.261</v>
      </c>
      <c r="AN143" s="161">
        <v>10816.827000000001</v>
      </c>
      <c r="AO143" s="161">
        <v>7194.8670000000002</v>
      </c>
      <c r="AP143" s="161">
        <v>1228.0320000000002</v>
      </c>
      <c r="AQ143" s="161">
        <v>0</v>
      </c>
      <c r="AR143" s="118">
        <f t="shared" si="63"/>
        <v>-1</v>
      </c>
      <c r="AS143" s="53"/>
      <c r="AT143" s="79">
        <f t="shared" si="64"/>
        <v>2.0274081165427926</v>
      </c>
      <c r="AU143" s="80">
        <f t="shared" si="65"/>
        <v>1.63719779462778</v>
      </c>
      <c r="AV143" s="152">
        <f t="shared" si="66"/>
        <v>1.3895290670564382</v>
      </c>
      <c r="AW143" s="80">
        <f t="shared" si="67"/>
        <v>1.4995560122598872</v>
      </c>
      <c r="AX143" s="80">
        <f t="shared" si="68"/>
        <v>1.3683187924966553</v>
      </c>
      <c r="AY143" s="80">
        <f t="shared" si="69"/>
        <v>1.2319250188754982</v>
      </c>
      <c r="AZ143" s="80">
        <f t="shared" si="70"/>
        <v>1.1945501834118855</v>
      </c>
      <c r="BA143" s="80">
        <f t="shared" si="71"/>
        <v>1.1515704465374494</v>
      </c>
      <c r="BB143" s="80">
        <f t="shared" si="72"/>
        <v>1.152308096533611</v>
      </c>
      <c r="BC143" s="80">
        <f t="shared" si="73"/>
        <v>1.1156996566935635</v>
      </c>
      <c r="BD143" s="80">
        <f t="shared" si="74"/>
        <v>1.1519061088300355</v>
      </c>
      <c r="BE143" s="80">
        <f t="shared" si="75"/>
        <v>1.2130801698879454</v>
      </c>
      <c r="BF143" s="80">
        <f t="shared" si="76"/>
        <v>1.302781987195448</v>
      </c>
      <c r="BG143" s="80">
        <f t="shared" si="76"/>
        <v>0</v>
      </c>
      <c r="BH143" s="61">
        <f t="shared" si="77"/>
        <v>-1</v>
      </c>
      <c r="BI143" s="90" t="s">
        <v>368</v>
      </c>
      <c r="BJ143" s="181" t="s">
        <v>607</v>
      </c>
    </row>
    <row r="144" spans="1:62">
      <c r="A144" s="2">
        <v>161</v>
      </c>
      <c r="B144" s="13"/>
      <c r="C144" s="14"/>
      <c r="D144" s="14">
        <v>31</v>
      </c>
      <c r="E144" s="14">
        <v>92</v>
      </c>
      <c r="F144" s="12">
        <v>3406</v>
      </c>
      <c r="G144" s="13">
        <v>91</v>
      </c>
      <c r="H144" s="13" t="s">
        <v>225</v>
      </c>
      <c r="I144" s="13" t="s">
        <v>11</v>
      </c>
      <c r="J144" s="51">
        <v>703</v>
      </c>
      <c r="K144" s="17" t="s">
        <v>224</v>
      </c>
      <c r="L144" s="105" t="s">
        <v>397</v>
      </c>
      <c r="M144" s="161">
        <v>93379010.482999995</v>
      </c>
      <c r="N144" s="161">
        <v>82309611.126000002</v>
      </c>
      <c r="O144" s="173">
        <v>92037608.213000014</v>
      </c>
      <c r="P144" s="161">
        <v>86309338.595999986</v>
      </c>
      <c r="Q144" s="161">
        <v>78713435.656000003</v>
      </c>
      <c r="R144" s="161">
        <v>82641492.608999997</v>
      </c>
      <c r="S144" s="161">
        <v>88208880.809</v>
      </c>
      <c r="T144" s="161">
        <v>91005459.349999994</v>
      </c>
      <c r="U144" s="161">
        <v>80938612.046000004</v>
      </c>
      <c r="V144" s="161">
        <v>52518943.787999988</v>
      </c>
      <c r="W144" s="161">
        <v>71087585.197999999</v>
      </c>
      <c r="X144" s="161">
        <v>57870076.980000004</v>
      </c>
      <c r="Y144" s="161">
        <v>38081957.486000001</v>
      </c>
      <c r="Z144" s="161">
        <v>31670337.948000003</v>
      </c>
      <c r="AA144" s="174">
        <v>21.333333333333332</v>
      </c>
      <c r="AB144" s="118">
        <f t="shared" si="62"/>
        <v>-0.65589785998451589</v>
      </c>
      <c r="AC144" s="113"/>
      <c r="AD144" s="161">
        <v>118422.891</v>
      </c>
      <c r="AE144" s="161">
        <v>94189.317999999999</v>
      </c>
      <c r="AF144" s="163">
        <v>108788.122</v>
      </c>
      <c r="AG144" s="161">
        <v>100017.27399999999</v>
      </c>
      <c r="AH144" s="161">
        <v>95675.434000000008</v>
      </c>
      <c r="AI144" s="161">
        <v>74598.400999999998</v>
      </c>
      <c r="AJ144" s="161">
        <v>86791.946000000011</v>
      </c>
      <c r="AK144" s="161">
        <v>64992.858</v>
      </c>
      <c r="AL144" s="161">
        <v>50796.752000000008</v>
      </c>
      <c r="AM144" s="161">
        <v>32006.075000000001</v>
      </c>
      <c r="AN144" s="161">
        <v>40601.781000000003</v>
      </c>
      <c r="AO144" s="161">
        <v>36575.199000000001</v>
      </c>
      <c r="AP144" s="161">
        <v>17810.311000000002</v>
      </c>
      <c r="AQ144" s="161">
        <v>12071.649000000001</v>
      </c>
      <c r="AR144" s="118">
        <f t="shared" si="63"/>
        <v>-0.8890352294159467</v>
      </c>
      <c r="AS144" s="53"/>
      <c r="AT144" s="79">
        <f t="shared" si="64"/>
        <v>2.5363920732820215</v>
      </c>
      <c r="AU144" s="80">
        <f t="shared" si="65"/>
        <v>2.2886590450734721</v>
      </c>
      <c r="AV144" s="152">
        <f t="shared" si="66"/>
        <v>2.3639928092923657</v>
      </c>
      <c r="AW144" s="80">
        <f t="shared" si="67"/>
        <v>2.3176466330755847</v>
      </c>
      <c r="AX144" s="80">
        <f t="shared" si="68"/>
        <v>2.4309810187457384</v>
      </c>
      <c r="AY144" s="80">
        <f t="shared" si="69"/>
        <v>1.8053497981442781</v>
      </c>
      <c r="AZ144" s="80">
        <f t="shared" si="70"/>
        <v>1.9678731938098593</v>
      </c>
      <c r="BA144" s="80">
        <f t="shared" si="71"/>
        <v>1.428328772014489</v>
      </c>
      <c r="BB144" s="80">
        <f t="shared" si="72"/>
        <v>1.2551920700377364</v>
      </c>
      <c r="BC144" s="80">
        <f t="shared" si="73"/>
        <v>1.2188392489078594</v>
      </c>
      <c r="BD144" s="80">
        <f t="shared" si="74"/>
        <v>1.1423030023290848</v>
      </c>
      <c r="BE144" s="80">
        <f t="shared" si="75"/>
        <v>1.264045285878588</v>
      </c>
      <c r="BF144" s="80">
        <f t="shared" si="76"/>
        <v>0.93536741153852565</v>
      </c>
      <c r="BG144" s="80">
        <f t="shared" si="76"/>
        <v>0.76233155578071954</v>
      </c>
      <c r="BH144" s="61">
        <f t="shared" si="77"/>
        <v>-0.67752374170337903</v>
      </c>
      <c r="BI144" s="90"/>
      <c r="BJ144" s="181" t="s">
        <v>608</v>
      </c>
    </row>
    <row r="145" spans="1:62">
      <c r="A145" s="2">
        <v>162</v>
      </c>
      <c r="B145" s="13"/>
      <c r="C145" s="14"/>
      <c r="D145" s="14">
        <v>25</v>
      </c>
      <c r="E145" s="16">
        <v>33.019999999996799</v>
      </c>
      <c r="F145" s="12">
        <v>3407</v>
      </c>
      <c r="G145" s="13">
        <v>92</v>
      </c>
      <c r="H145" s="13" t="s">
        <v>227</v>
      </c>
      <c r="I145" s="13" t="s">
        <v>11</v>
      </c>
      <c r="J145" s="51">
        <v>3140</v>
      </c>
      <c r="K145" s="17" t="s">
        <v>226</v>
      </c>
      <c r="L145" s="99" t="s">
        <v>393</v>
      </c>
      <c r="M145" s="161">
        <v>52168026.43</v>
      </c>
      <c r="N145" s="161">
        <v>50365690.715999998</v>
      </c>
      <c r="O145" s="173">
        <v>52299766.036999993</v>
      </c>
      <c r="P145" s="161">
        <v>51725638.130000003</v>
      </c>
      <c r="Q145" s="161">
        <v>55622579.766000003</v>
      </c>
      <c r="R145" s="161">
        <v>51684012.744000003</v>
      </c>
      <c r="S145" s="161">
        <v>54743486.780999996</v>
      </c>
      <c r="T145" s="161">
        <v>52195580.731000006</v>
      </c>
      <c r="U145" s="161">
        <v>53038071.372999996</v>
      </c>
      <c r="V145" s="161">
        <v>9597195.0640000012</v>
      </c>
      <c r="W145" s="161">
        <v>14159056.564000001</v>
      </c>
      <c r="X145" s="161">
        <v>29593458.347000003</v>
      </c>
      <c r="Y145" s="161">
        <v>22341074.862</v>
      </c>
      <c r="Z145" s="161">
        <v>23825650.191</v>
      </c>
      <c r="AA145" s="174">
        <v>72</v>
      </c>
      <c r="AB145" s="118">
        <f t="shared" si="62"/>
        <v>-0.54444059703547609</v>
      </c>
      <c r="AC145" s="113"/>
      <c r="AD145" s="161">
        <v>48433.887000000002</v>
      </c>
      <c r="AE145" s="161">
        <v>42887.786999999997</v>
      </c>
      <c r="AF145" s="163">
        <v>38076.055</v>
      </c>
      <c r="AG145" s="161">
        <v>43769.182000000001</v>
      </c>
      <c r="AH145" s="161">
        <v>39249.868000000002</v>
      </c>
      <c r="AI145" s="161">
        <v>28885.65</v>
      </c>
      <c r="AJ145" s="161">
        <v>28296.691999999999</v>
      </c>
      <c r="AK145" s="161">
        <v>24601.577999999998</v>
      </c>
      <c r="AL145" s="161">
        <v>24919.764999999999</v>
      </c>
      <c r="AM145" s="161">
        <v>5254.835</v>
      </c>
      <c r="AN145" s="161">
        <v>4447.7780000000002</v>
      </c>
      <c r="AO145" s="161">
        <v>14337.005999999999</v>
      </c>
      <c r="AP145" s="161">
        <v>1085.059</v>
      </c>
      <c r="AQ145" s="161">
        <v>2913.652</v>
      </c>
      <c r="AR145" s="118">
        <f t="shared" si="63"/>
        <v>-0.92347810191995994</v>
      </c>
      <c r="AS145" s="53"/>
      <c r="AT145" s="79">
        <f t="shared" si="64"/>
        <v>1.8568418364451438</v>
      </c>
      <c r="AU145" s="80">
        <f t="shared" si="65"/>
        <v>1.7030556472196083</v>
      </c>
      <c r="AV145" s="152">
        <f t="shared" si="66"/>
        <v>1.4560698024179579</v>
      </c>
      <c r="AW145" s="80">
        <f t="shared" si="67"/>
        <v>1.6923592857374381</v>
      </c>
      <c r="AX145" s="80">
        <f t="shared" si="68"/>
        <v>1.4112926140830302</v>
      </c>
      <c r="AY145" s="80">
        <f t="shared" si="69"/>
        <v>1.1177789210398852</v>
      </c>
      <c r="AZ145" s="80">
        <f t="shared" si="70"/>
        <v>1.0337920970653636</v>
      </c>
      <c r="BA145" s="80">
        <f t="shared" si="71"/>
        <v>0.9426690020670131</v>
      </c>
      <c r="BB145" s="80">
        <f t="shared" si="72"/>
        <v>0.93969348262108432</v>
      </c>
      <c r="BC145" s="80">
        <f t="shared" si="73"/>
        <v>1.0950772522507934</v>
      </c>
      <c r="BD145" s="80">
        <f t="shared" si="74"/>
        <v>0.62825909055390927</v>
      </c>
      <c r="BE145" s="80">
        <f t="shared" si="75"/>
        <v>0.96893075705384024</v>
      </c>
      <c r="BF145" s="80">
        <f t="shared" si="76"/>
        <v>9.7135791961879159E-2</v>
      </c>
      <c r="BG145" s="80">
        <f t="shared" si="76"/>
        <v>0.24458111125131982</v>
      </c>
      <c r="BH145" s="61">
        <f t="shared" si="77"/>
        <v>-0.83202652040089897</v>
      </c>
      <c r="BI145" s="90" t="s">
        <v>347</v>
      </c>
      <c r="BJ145" s="181" t="s">
        <v>609</v>
      </c>
    </row>
    <row r="146" spans="1:62" ht="13.5" thickBot="1">
      <c r="A146" s="2">
        <v>163</v>
      </c>
      <c r="B146" s="23"/>
      <c r="C146" s="24"/>
      <c r="D146" s="24">
        <v>37</v>
      </c>
      <c r="E146" s="24">
        <v>34.30000000000291</v>
      </c>
      <c r="F146" s="22"/>
      <c r="G146" s="23"/>
      <c r="H146" s="23"/>
      <c r="I146" s="23"/>
      <c r="J146" s="49">
        <v>6004</v>
      </c>
      <c r="K146" s="27" t="s">
        <v>228</v>
      </c>
      <c r="L146" s="100" t="s">
        <v>398</v>
      </c>
      <c r="M146" s="164">
        <v>52353892.127999999</v>
      </c>
      <c r="N146" s="164">
        <v>51202167.732999995</v>
      </c>
      <c r="O146" s="175">
        <v>54427414.409000002</v>
      </c>
      <c r="P146" s="164">
        <v>57439274.033999994</v>
      </c>
      <c r="Q146" s="164">
        <v>45586631.969999999</v>
      </c>
      <c r="R146" s="164">
        <v>48984423.267999999</v>
      </c>
      <c r="S146" s="164">
        <v>52423837.177000001</v>
      </c>
      <c r="T146" s="164">
        <v>54484215.572999999</v>
      </c>
      <c r="U146" s="164">
        <v>54001261.734000005</v>
      </c>
      <c r="V146" s="164">
        <v>11239305.848000001</v>
      </c>
      <c r="W146" s="164">
        <v>20973482.901000001</v>
      </c>
      <c r="X146" s="164">
        <v>23076290.817999996</v>
      </c>
      <c r="Y146" s="164">
        <v>24328616.581999999</v>
      </c>
      <c r="Z146" s="164">
        <v>22991501.612</v>
      </c>
      <c r="AA146" s="176">
        <v>82</v>
      </c>
      <c r="AB146" s="119">
        <f t="shared" si="62"/>
        <v>-0.57757498015194764</v>
      </c>
      <c r="AC146" s="114"/>
      <c r="AD146" s="164">
        <v>48517.566000000006</v>
      </c>
      <c r="AE146" s="164">
        <v>47403.201000000001</v>
      </c>
      <c r="AF146" s="165">
        <v>39494.914000000004</v>
      </c>
      <c r="AG146" s="164">
        <v>48215.714999999997</v>
      </c>
      <c r="AH146" s="164">
        <v>35810.949999999997</v>
      </c>
      <c r="AI146" s="164">
        <v>27322.106999999996</v>
      </c>
      <c r="AJ146" s="164">
        <v>27175.85</v>
      </c>
      <c r="AK146" s="164">
        <v>26491.076999999997</v>
      </c>
      <c r="AL146" s="164">
        <v>25696.822999999997</v>
      </c>
      <c r="AM146" s="164">
        <v>6005.1790000000001</v>
      </c>
      <c r="AN146" s="164">
        <v>7478.3639999999996</v>
      </c>
      <c r="AO146" s="164">
        <v>11720.665000000001</v>
      </c>
      <c r="AP146" s="164">
        <v>1181.164</v>
      </c>
      <c r="AQ146" s="164">
        <v>2508.9009999999998</v>
      </c>
      <c r="AR146" s="119">
        <f t="shared" si="63"/>
        <v>-0.93647533958423113</v>
      </c>
      <c r="AS146" s="53"/>
      <c r="AT146" s="79">
        <f t="shared" si="64"/>
        <v>1.8534463829882768</v>
      </c>
      <c r="AU146" s="80">
        <f t="shared" si="65"/>
        <v>1.851609144643634</v>
      </c>
      <c r="AV146" s="152">
        <f t="shared" si="66"/>
        <v>1.4512875332718069</v>
      </c>
      <c r="AW146" s="80">
        <f t="shared" si="67"/>
        <v>1.6788413785125385</v>
      </c>
      <c r="AX146" s="80">
        <f t="shared" si="68"/>
        <v>1.5711162879313718</v>
      </c>
      <c r="AY146" s="80">
        <f t="shared" si="69"/>
        <v>1.1155426634510843</v>
      </c>
      <c r="AZ146" s="80">
        <f t="shared" si="70"/>
        <v>1.0367745462143663</v>
      </c>
      <c r="BA146" s="80">
        <f t="shared" si="71"/>
        <v>0.97243125266275532</v>
      </c>
      <c r="BB146" s="80">
        <f t="shared" si="72"/>
        <v>0.95171194801253656</v>
      </c>
      <c r="BC146" s="80">
        <f t="shared" si="73"/>
        <v>1.0686031826544879</v>
      </c>
      <c r="BD146" s="80">
        <f t="shared" si="74"/>
        <v>0.71312562012706404</v>
      </c>
      <c r="BE146" s="80">
        <f t="shared" si="75"/>
        <v>1.0158187979549671</v>
      </c>
      <c r="BF146" s="80">
        <f t="shared" si="76"/>
        <v>9.7100794532962248E-2</v>
      </c>
      <c r="BG146" s="80">
        <f t="shared" si="76"/>
        <v>0.21824594516180051</v>
      </c>
      <c r="BH146" s="61">
        <f t="shared" si="77"/>
        <v>-0.8496190863916655</v>
      </c>
      <c r="BI146" s="91" t="s">
        <v>347</v>
      </c>
      <c r="BJ146" s="181" t="s">
        <v>609</v>
      </c>
    </row>
    <row r="147" spans="1:62">
      <c r="A147" s="2">
        <v>164</v>
      </c>
      <c r="B147" s="4" t="s">
        <v>231</v>
      </c>
      <c r="C147" s="5">
        <v>51</v>
      </c>
      <c r="D147" s="48"/>
      <c r="E147" s="48"/>
      <c r="F147" s="3">
        <v>3775</v>
      </c>
      <c r="G147" s="4">
        <v>95</v>
      </c>
      <c r="H147" s="4" t="s">
        <v>230</v>
      </c>
      <c r="I147" s="4" t="s">
        <v>11</v>
      </c>
      <c r="J147" s="50">
        <v>1702</v>
      </c>
      <c r="K147" s="8" t="s">
        <v>229</v>
      </c>
      <c r="L147" s="101" t="s">
        <v>377</v>
      </c>
      <c r="M147" s="166">
        <v>30330093.675000001</v>
      </c>
      <c r="N147" s="166">
        <v>26956088.424999997</v>
      </c>
      <c r="O147" s="177">
        <v>27940131.699999999</v>
      </c>
      <c r="P147" s="166">
        <v>27573915.100000001</v>
      </c>
      <c r="Q147" s="166">
        <v>23997998.149999999</v>
      </c>
      <c r="R147" s="166">
        <v>24389685.199999999</v>
      </c>
      <c r="S147" s="166">
        <v>23946719.350000001</v>
      </c>
      <c r="T147" s="166">
        <v>24309943.800000001</v>
      </c>
      <c r="U147" s="166">
        <v>23081513.232000001</v>
      </c>
      <c r="V147" s="166">
        <v>6974244.9289999995</v>
      </c>
      <c r="W147" s="166">
        <v>13407373.868000001</v>
      </c>
      <c r="X147" s="166">
        <v>8453287.7630000003</v>
      </c>
      <c r="Y147" s="166">
        <v>7126165.2110000001</v>
      </c>
      <c r="Z147" s="166">
        <v>6919047.5879999995</v>
      </c>
      <c r="AA147" s="178">
        <v>47</v>
      </c>
      <c r="AB147" s="120">
        <f t="shared" si="62"/>
        <v>-0.75236166878912747</v>
      </c>
      <c r="AC147" s="115"/>
      <c r="AD147" s="166">
        <v>16740.633999999998</v>
      </c>
      <c r="AE147" s="166">
        <v>15021.925999999999</v>
      </c>
      <c r="AF147" s="167">
        <v>17657.756000000001</v>
      </c>
      <c r="AG147" s="166">
        <v>16389.720999999998</v>
      </c>
      <c r="AH147" s="166">
        <v>15059.904999999999</v>
      </c>
      <c r="AI147" s="166">
        <v>18114.184999999998</v>
      </c>
      <c r="AJ147" s="166">
        <v>17425.592000000001</v>
      </c>
      <c r="AK147" s="166">
        <v>17510.239000000001</v>
      </c>
      <c r="AL147" s="166">
        <v>14004.382</v>
      </c>
      <c r="AM147" s="166">
        <v>3175.1080000000002</v>
      </c>
      <c r="AN147" s="166">
        <v>5655.6589999999997</v>
      </c>
      <c r="AO147" s="166">
        <v>3620.8760000000002</v>
      </c>
      <c r="AP147" s="166">
        <v>3166.0259999999998</v>
      </c>
      <c r="AQ147" s="166">
        <v>2807.288</v>
      </c>
      <c r="AR147" s="120">
        <f t="shared" si="63"/>
        <v>-0.8410167180926047</v>
      </c>
      <c r="AS147" s="55"/>
      <c r="AT147" s="81">
        <f t="shared" si="64"/>
        <v>1.1038959641459134</v>
      </c>
      <c r="AU147" s="82">
        <f t="shared" si="65"/>
        <v>1.114547909411675</v>
      </c>
      <c r="AV147" s="153">
        <f t="shared" si="66"/>
        <v>1.2639708495003266</v>
      </c>
      <c r="AW147" s="82">
        <f t="shared" si="67"/>
        <v>1.1887844682600039</v>
      </c>
      <c r="AX147" s="82">
        <f t="shared" si="68"/>
        <v>1.2550967714779993</v>
      </c>
      <c r="AY147" s="82">
        <f t="shared" si="69"/>
        <v>1.4853971956964822</v>
      </c>
      <c r="AZ147" s="82">
        <f t="shared" si="70"/>
        <v>1.4553636133043</v>
      </c>
      <c r="BA147" s="82">
        <f t="shared" si="71"/>
        <v>1.4405824335965762</v>
      </c>
      <c r="BB147" s="82">
        <f t="shared" si="72"/>
        <v>1.2134717389832528</v>
      </c>
      <c r="BC147" s="82">
        <f t="shared" si="73"/>
        <v>0.91052380073358341</v>
      </c>
      <c r="BD147" s="82">
        <f t="shared" si="74"/>
        <v>0.84366395025331886</v>
      </c>
      <c r="BE147" s="82">
        <f t="shared" si="75"/>
        <v>0.85667875068646226</v>
      </c>
      <c r="BF147" s="82">
        <f t="shared" si="76"/>
        <v>0.88856373835198188</v>
      </c>
      <c r="BG147" s="82">
        <f t="shared" si="76"/>
        <v>0.81146659689660172</v>
      </c>
      <c r="BH147" s="62">
        <f t="shared" si="77"/>
        <v>-0.35800212701314194</v>
      </c>
      <c r="BI147" s="90"/>
      <c r="BJ147" s="181" t="s">
        <v>610</v>
      </c>
    </row>
    <row r="148" spans="1:62">
      <c r="A148" s="2">
        <v>165</v>
      </c>
      <c r="B148" s="13"/>
      <c r="C148" s="14"/>
      <c r="D148" s="16">
        <v>27</v>
      </c>
      <c r="E148" s="16">
        <v>35.92000000000553</v>
      </c>
      <c r="F148" s="12">
        <v>3797</v>
      </c>
      <c r="G148" s="13">
        <v>94</v>
      </c>
      <c r="H148" s="13" t="s">
        <v>233</v>
      </c>
      <c r="I148" s="13" t="s">
        <v>11</v>
      </c>
      <c r="J148" s="51">
        <v>1356</v>
      </c>
      <c r="K148" s="17" t="s">
        <v>235</v>
      </c>
      <c r="L148" s="99">
        <v>6</v>
      </c>
      <c r="M148" s="161">
        <v>46629811.125</v>
      </c>
      <c r="N148" s="161">
        <v>46266312.174999997</v>
      </c>
      <c r="O148" s="173">
        <v>46648051.375</v>
      </c>
      <c r="P148" s="161">
        <v>47223924.625</v>
      </c>
      <c r="Q148" s="161">
        <v>30320243.75</v>
      </c>
      <c r="R148" s="161">
        <v>45538345.850000001</v>
      </c>
      <c r="S148" s="161">
        <v>40968273.549999997</v>
      </c>
      <c r="T148" s="161">
        <v>43289212.674999997</v>
      </c>
      <c r="U148" s="161">
        <v>37384472.487999998</v>
      </c>
      <c r="V148" s="161">
        <v>47013677.262000002</v>
      </c>
      <c r="W148" s="161">
        <v>34165192.609999999</v>
      </c>
      <c r="X148" s="161">
        <v>33852567.25</v>
      </c>
      <c r="Y148" s="161">
        <v>18324272.502</v>
      </c>
      <c r="Z148" s="161">
        <v>38216694.949000001</v>
      </c>
      <c r="AA148" s="174">
        <v>32.333333333333336</v>
      </c>
      <c r="AB148" s="118">
        <f t="shared" si="62"/>
        <v>-0.18074402204330017</v>
      </c>
      <c r="AC148" s="113"/>
      <c r="AD148" s="161">
        <v>37145.031000000003</v>
      </c>
      <c r="AE148" s="161">
        <v>37698.671999999999</v>
      </c>
      <c r="AF148" s="163">
        <v>40923.809000000001</v>
      </c>
      <c r="AG148" s="161">
        <v>45446.741000000002</v>
      </c>
      <c r="AH148" s="161">
        <v>26048.157999999999</v>
      </c>
      <c r="AI148" s="161">
        <v>42744.366999999998</v>
      </c>
      <c r="AJ148" s="161">
        <v>37138.326999999997</v>
      </c>
      <c r="AK148" s="161">
        <v>39616.351000000002</v>
      </c>
      <c r="AL148" s="161">
        <v>7172.5770000000002</v>
      </c>
      <c r="AM148" s="161">
        <v>1500.2090000000001</v>
      </c>
      <c r="AN148" s="161">
        <v>1258.23</v>
      </c>
      <c r="AO148" s="161">
        <v>1265.6880000000001</v>
      </c>
      <c r="AP148" s="161">
        <v>641.02200000000005</v>
      </c>
      <c r="AQ148" s="161">
        <v>1248.47</v>
      </c>
      <c r="AR148" s="118">
        <f t="shared" si="63"/>
        <v>-0.96949282018201188</v>
      </c>
      <c r="AS148" s="53"/>
      <c r="AT148" s="79">
        <f t="shared" si="64"/>
        <v>1.5931881388249993</v>
      </c>
      <c r="AU148" s="80">
        <f t="shared" si="65"/>
        <v>1.62963807694059</v>
      </c>
      <c r="AV148" s="152">
        <f t="shared" si="66"/>
        <v>1.7545774279408473</v>
      </c>
      <c r="AW148" s="80">
        <f t="shared" si="67"/>
        <v>1.9247337598849559</v>
      </c>
      <c r="AX148" s="80">
        <f t="shared" si="68"/>
        <v>1.7182024138575733</v>
      </c>
      <c r="AY148" s="80">
        <f t="shared" si="69"/>
        <v>1.877291157689251</v>
      </c>
      <c r="AZ148" s="80">
        <f t="shared" si="70"/>
        <v>1.8130286576354888</v>
      </c>
      <c r="BA148" s="80">
        <f t="shared" si="71"/>
        <v>1.8303105347480197</v>
      </c>
      <c r="BB148" s="80">
        <f t="shared" si="72"/>
        <v>0.38371957781682314</v>
      </c>
      <c r="BC148" s="80">
        <f t="shared" si="73"/>
        <v>6.3820108843627169E-2</v>
      </c>
      <c r="BD148" s="80">
        <f t="shared" si="74"/>
        <v>7.3655665540238849E-2</v>
      </c>
      <c r="BE148" s="80">
        <f t="shared" si="75"/>
        <v>7.477648537866799E-2</v>
      </c>
      <c r="BF148" s="80">
        <f t="shared" si="76"/>
        <v>6.9964250960580912E-2</v>
      </c>
      <c r="BG148" s="80">
        <f t="shared" si="76"/>
        <v>6.5336366824293793E-2</v>
      </c>
      <c r="BH148" s="61">
        <f t="shared" si="77"/>
        <v>-0.96276233480276108</v>
      </c>
      <c r="BI148" s="90" t="s">
        <v>350</v>
      </c>
      <c r="BJ148" s="182" t="s">
        <v>553</v>
      </c>
    </row>
    <row r="149" spans="1:62">
      <c r="A149" s="2">
        <v>166</v>
      </c>
      <c r="B149" s="13"/>
      <c r="C149" s="14"/>
      <c r="D149" s="16">
        <v>50</v>
      </c>
      <c r="E149" s="16">
        <v>17.5</v>
      </c>
      <c r="F149" s="12"/>
      <c r="G149" s="13"/>
      <c r="H149" s="13"/>
      <c r="I149" s="13"/>
      <c r="J149" s="51">
        <v>2850</v>
      </c>
      <c r="K149" s="17" t="s">
        <v>234</v>
      </c>
      <c r="L149" s="99">
        <v>5</v>
      </c>
      <c r="M149" s="161">
        <v>22712725.925000001</v>
      </c>
      <c r="N149" s="161">
        <v>15968392.824999999</v>
      </c>
      <c r="O149" s="173">
        <v>22584280</v>
      </c>
      <c r="P149" s="161">
        <v>21738235.875</v>
      </c>
      <c r="Q149" s="161">
        <v>23565074.875</v>
      </c>
      <c r="R149" s="161">
        <v>20710968.050000001</v>
      </c>
      <c r="S149" s="161">
        <v>19914252.125</v>
      </c>
      <c r="T149" s="161">
        <v>22786941.649999999</v>
      </c>
      <c r="U149" s="161">
        <v>20901602.912</v>
      </c>
      <c r="V149" s="161">
        <v>23251481.541999999</v>
      </c>
      <c r="W149" s="161">
        <v>20379238.166000001</v>
      </c>
      <c r="X149" s="161">
        <v>12637984.329</v>
      </c>
      <c r="Y149" s="161">
        <v>14889289.278000001</v>
      </c>
      <c r="Z149" s="161">
        <v>16869900.658</v>
      </c>
      <c r="AA149" s="174">
        <v>61.25</v>
      </c>
      <c r="AB149" s="118">
        <f t="shared" si="62"/>
        <v>-0.25302464112205481</v>
      </c>
      <c r="AC149" s="113"/>
      <c r="AD149" s="161">
        <v>18068.39</v>
      </c>
      <c r="AE149" s="161">
        <v>12494.569</v>
      </c>
      <c r="AF149" s="163">
        <v>20270.371999999999</v>
      </c>
      <c r="AG149" s="161">
        <v>20795.974999999999</v>
      </c>
      <c r="AH149" s="161">
        <v>20382.045999999998</v>
      </c>
      <c r="AI149" s="161">
        <v>19093.702000000001</v>
      </c>
      <c r="AJ149" s="161">
        <v>16957.87</v>
      </c>
      <c r="AK149" s="161">
        <v>19308.796999999999</v>
      </c>
      <c r="AL149" s="161">
        <v>17470.073</v>
      </c>
      <c r="AM149" s="161">
        <v>19568.8</v>
      </c>
      <c r="AN149" s="161">
        <v>16405.207999999999</v>
      </c>
      <c r="AO149" s="161">
        <v>7386.4309999999996</v>
      </c>
      <c r="AP149" s="161">
        <v>453.721</v>
      </c>
      <c r="AQ149" s="161">
        <v>496.85500000000002</v>
      </c>
      <c r="AR149" s="118">
        <f t="shared" si="63"/>
        <v>-0.97548860968116424</v>
      </c>
      <c r="AS149" s="53"/>
      <c r="AT149" s="79">
        <f t="shared" si="64"/>
        <v>1.5910366778222813</v>
      </c>
      <c r="AU149" s="80">
        <f t="shared" si="65"/>
        <v>1.5649125290102575</v>
      </c>
      <c r="AV149" s="152">
        <f t="shared" si="66"/>
        <v>1.7950868480199502</v>
      </c>
      <c r="AW149" s="80">
        <f t="shared" si="67"/>
        <v>1.9133084321636564</v>
      </c>
      <c r="AX149" s="80">
        <f t="shared" si="68"/>
        <v>1.7298520041303285</v>
      </c>
      <c r="AY149" s="80">
        <f t="shared" si="69"/>
        <v>1.8438251610358696</v>
      </c>
      <c r="AZ149" s="80">
        <f t="shared" si="70"/>
        <v>1.7030888123296772</v>
      </c>
      <c r="BA149" s="80">
        <f t="shared" si="71"/>
        <v>1.6947247503922933</v>
      </c>
      <c r="BB149" s="80">
        <f t="shared" si="72"/>
        <v>1.6716491145250976</v>
      </c>
      <c r="BC149" s="80">
        <f t="shared" si="73"/>
        <v>1.68323037520445</v>
      </c>
      <c r="BD149" s="80">
        <f t="shared" si="74"/>
        <v>1.6099922741341592</v>
      </c>
      <c r="BE149" s="80">
        <f t="shared" si="75"/>
        <v>1.1689254880702107</v>
      </c>
      <c r="BF149" s="80">
        <f t="shared" si="76"/>
        <v>6.0945958068046341E-2</v>
      </c>
      <c r="BG149" s="80">
        <f t="shared" si="76"/>
        <v>5.8904318415696509E-2</v>
      </c>
      <c r="BH149" s="61">
        <f t="shared" si="77"/>
        <v>-0.96718581138251314</v>
      </c>
      <c r="BI149" s="90" t="s">
        <v>347</v>
      </c>
      <c r="BJ149" s="181" t="s">
        <v>554</v>
      </c>
    </row>
    <row r="150" spans="1:62">
      <c r="A150" s="2">
        <v>167</v>
      </c>
      <c r="B150" s="13"/>
      <c r="C150" s="14"/>
      <c r="D150" s="21"/>
      <c r="E150" s="21"/>
      <c r="F150" s="12"/>
      <c r="G150" s="13"/>
      <c r="H150" s="13"/>
      <c r="I150" s="13"/>
      <c r="J150" s="51">
        <v>6166</v>
      </c>
      <c r="K150" s="17" t="s">
        <v>232</v>
      </c>
      <c r="L150" s="99">
        <v>4</v>
      </c>
      <c r="M150" s="161">
        <v>8664673.625</v>
      </c>
      <c r="N150" s="161">
        <v>12121316.574999999</v>
      </c>
      <c r="O150" s="173">
        <v>10708220.6</v>
      </c>
      <c r="P150" s="161">
        <v>9653191.5</v>
      </c>
      <c r="Q150" s="161">
        <v>12058509.175000001</v>
      </c>
      <c r="R150" s="161">
        <v>11767157.175000001</v>
      </c>
      <c r="S150" s="161">
        <v>8424969.8000000007</v>
      </c>
      <c r="T150" s="161">
        <v>9369520.7249999996</v>
      </c>
      <c r="U150" s="161">
        <v>10153866.984999999</v>
      </c>
      <c r="V150" s="161">
        <v>8618289.5480000004</v>
      </c>
      <c r="W150" s="161">
        <v>8895171.6300000008</v>
      </c>
      <c r="X150" s="161">
        <v>6658415.5319999997</v>
      </c>
      <c r="Y150" s="161">
        <v>2894001.0120000001</v>
      </c>
      <c r="Z150" s="161">
        <v>5493884.0159999998</v>
      </c>
      <c r="AA150" s="174">
        <v>90</v>
      </c>
      <c r="AB150" s="118">
        <f t="shared" si="62"/>
        <v>-0.48694706420224476</v>
      </c>
      <c r="AC150" s="113"/>
      <c r="AD150" s="161">
        <v>6750.97</v>
      </c>
      <c r="AE150" s="161">
        <v>9608.1949999999997</v>
      </c>
      <c r="AF150" s="163">
        <v>9475.7729999999992</v>
      </c>
      <c r="AG150" s="161">
        <v>8995.3310000000001</v>
      </c>
      <c r="AH150" s="161">
        <v>10246.391</v>
      </c>
      <c r="AI150" s="161">
        <v>10662.99</v>
      </c>
      <c r="AJ150" s="161">
        <v>7077.5879999999997</v>
      </c>
      <c r="AK150" s="161">
        <v>7619.79</v>
      </c>
      <c r="AL150" s="161">
        <v>8354.4279999999999</v>
      </c>
      <c r="AM150" s="161">
        <v>6959.0450000000001</v>
      </c>
      <c r="AN150" s="161">
        <v>6969.3059999999996</v>
      </c>
      <c r="AO150" s="161">
        <v>5722.7</v>
      </c>
      <c r="AP150" s="161">
        <v>101.027</v>
      </c>
      <c r="AQ150" s="161">
        <v>180.845</v>
      </c>
      <c r="AR150" s="118">
        <f t="shared" si="63"/>
        <v>-0.98091501347700083</v>
      </c>
      <c r="AS150" s="53"/>
      <c r="AT150" s="79">
        <f t="shared" si="64"/>
        <v>1.5582745045402677</v>
      </c>
      <c r="AU150" s="80">
        <f t="shared" si="65"/>
        <v>1.5853385134444442</v>
      </c>
      <c r="AV150" s="152">
        <f t="shared" si="66"/>
        <v>1.7698128109165028</v>
      </c>
      <c r="AW150" s="80">
        <f t="shared" si="67"/>
        <v>1.8637009324843499</v>
      </c>
      <c r="AX150" s="80">
        <f t="shared" si="68"/>
        <v>1.6994457360024358</v>
      </c>
      <c r="AY150" s="80">
        <f t="shared" si="69"/>
        <v>1.8123306830054302</v>
      </c>
      <c r="AZ150" s="80">
        <f t="shared" si="70"/>
        <v>1.6801456071688232</v>
      </c>
      <c r="BA150" s="80">
        <f t="shared" si="71"/>
        <v>1.6265058210861687</v>
      </c>
      <c r="BB150" s="80">
        <f t="shared" si="72"/>
        <v>1.6455657755496982</v>
      </c>
      <c r="BC150" s="80">
        <f t="shared" si="73"/>
        <v>1.6149480616173886</v>
      </c>
      <c r="BD150" s="80">
        <f t="shared" si="74"/>
        <v>1.5669862909660348</v>
      </c>
      <c r="BE150" s="80">
        <f t="shared" si="75"/>
        <v>1.7189374776918025</v>
      </c>
      <c r="BF150" s="80">
        <f t="shared" si="76"/>
        <v>6.9818220229426783E-2</v>
      </c>
      <c r="BG150" s="80">
        <f t="shared" si="76"/>
        <v>6.5835026539810382E-2</v>
      </c>
      <c r="BH150" s="61">
        <f t="shared" si="77"/>
        <v>-0.96280113572818049</v>
      </c>
      <c r="BI150" s="90" t="s">
        <v>347</v>
      </c>
      <c r="BJ150" s="181" t="s">
        <v>562</v>
      </c>
    </row>
    <row r="151" spans="1:62">
      <c r="A151" s="2">
        <v>168</v>
      </c>
      <c r="B151" s="13"/>
      <c r="C151" s="14"/>
      <c r="D151" s="15"/>
      <c r="E151" s="15"/>
      <c r="F151" s="12">
        <v>3803</v>
      </c>
      <c r="G151" s="13">
        <v>93</v>
      </c>
      <c r="H151" s="13" t="s">
        <v>237</v>
      </c>
      <c r="I151" s="13" t="s">
        <v>11</v>
      </c>
      <c r="J151" s="51">
        <v>2709</v>
      </c>
      <c r="K151" s="17" t="s">
        <v>236</v>
      </c>
      <c r="L151" s="99">
        <v>3</v>
      </c>
      <c r="M151" s="161">
        <v>12452474.199999999</v>
      </c>
      <c r="N151" s="161">
        <v>10840327.225</v>
      </c>
      <c r="O151" s="173">
        <v>11600237.625</v>
      </c>
      <c r="P151" s="161">
        <v>9836194.1750000007</v>
      </c>
      <c r="Q151" s="161">
        <v>11302038.199999999</v>
      </c>
      <c r="R151" s="161">
        <v>11101683.475</v>
      </c>
      <c r="S151" s="161">
        <v>10986899.675000001</v>
      </c>
      <c r="T151" s="161">
        <v>9510399.8000000007</v>
      </c>
      <c r="U151" s="161">
        <v>9988571.4189999998</v>
      </c>
      <c r="V151" s="161">
        <v>10131974.798</v>
      </c>
      <c r="W151" s="161">
        <v>9139173.0319999997</v>
      </c>
      <c r="X151" s="161">
        <v>8210746.5889999997</v>
      </c>
      <c r="Y151" s="161">
        <v>7832587.4199999999</v>
      </c>
      <c r="Z151" s="161">
        <v>8226830.4040000001</v>
      </c>
      <c r="AA151" s="174">
        <v>55</v>
      </c>
      <c r="AB151" s="118">
        <f t="shared" si="62"/>
        <v>-0.29080501021202138</v>
      </c>
      <c r="AC151" s="113"/>
      <c r="AD151" s="161">
        <v>8273.6730000000007</v>
      </c>
      <c r="AE151" s="161">
        <v>7955.4430000000002</v>
      </c>
      <c r="AF151" s="163">
        <v>9557.9339999999993</v>
      </c>
      <c r="AG151" s="161">
        <v>8055.64</v>
      </c>
      <c r="AH151" s="161">
        <v>8991.7759999999998</v>
      </c>
      <c r="AI151" s="161">
        <v>8452.1859999999997</v>
      </c>
      <c r="AJ151" s="161">
        <v>8531.0499999999993</v>
      </c>
      <c r="AK151" s="161">
        <v>4941.3990000000003</v>
      </c>
      <c r="AL151" s="161">
        <v>4434.9009999999998</v>
      </c>
      <c r="AM151" s="161">
        <v>4676.7879999999996</v>
      </c>
      <c r="AN151" s="161">
        <v>4822.9229999999998</v>
      </c>
      <c r="AO151" s="161">
        <v>4761.3410000000003</v>
      </c>
      <c r="AP151" s="161">
        <v>5132.7129999999997</v>
      </c>
      <c r="AQ151" s="161">
        <v>6664.3180000000002</v>
      </c>
      <c r="AR151" s="118">
        <f t="shared" si="63"/>
        <v>-0.30274492374607309</v>
      </c>
      <c r="AS151" s="53"/>
      <c r="AT151" s="79">
        <f t="shared" si="64"/>
        <v>1.3288400147819621</v>
      </c>
      <c r="AU151" s="80">
        <f t="shared" si="65"/>
        <v>1.46774960476343</v>
      </c>
      <c r="AV151" s="152">
        <f t="shared" si="66"/>
        <v>1.6478858983718447</v>
      </c>
      <c r="AW151" s="80">
        <f t="shared" si="67"/>
        <v>1.6379587179103241</v>
      </c>
      <c r="AX151" s="80">
        <f t="shared" si="68"/>
        <v>1.5911777753502905</v>
      </c>
      <c r="AY151" s="80">
        <f t="shared" si="69"/>
        <v>1.5226854591978898</v>
      </c>
      <c r="AZ151" s="80">
        <f t="shared" si="70"/>
        <v>1.5529494675211912</v>
      </c>
      <c r="BA151" s="80">
        <f t="shared" si="71"/>
        <v>1.0391569448005751</v>
      </c>
      <c r="BB151" s="80">
        <f t="shared" si="72"/>
        <v>0.88799505233832476</v>
      </c>
      <c r="BC151" s="80">
        <f t="shared" si="73"/>
        <v>0.92317402939517257</v>
      </c>
      <c r="BD151" s="80">
        <f t="shared" si="74"/>
        <v>1.0554396952794229</v>
      </c>
      <c r="BE151" s="80">
        <f t="shared" si="75"/>
        <v>1.1597827185115674</v>
      </c>
      <c r="BF151" s="80">
        <f t="shared" si="76"/>
        <v>1.3106047145784681</v>
      </c>
      <c r="BG151" s="80">
        <f t="shared" si="76"/>
        <v>1.6201423082113655</v>
      </c>
      <c r="BH151" s="61">
        <f t="shared" si="77"/>
        <v>-1.6835868422619936E-2</v>
      </c>
      <c r="BI151" s="90"/>
      <c r="BJ151" s="181" t="s">
        <v>340</v>
      </c>
    </row>
    <row r="152" spans="1:62">
      <c r="A152" s="2">
        <v>171</v>
      </c>
      <c r="B152" s="13"/>
      <c r="C152" s="14"/>
      <c r="D152" s="15"/>
      <c r="E152" s="21"/>
      <c r="F152" s="12"/>
      <c r="G152" s="13"/>
      <c r="H152" s="13"/>
      <c r="I152" s="13"/>
      <c r="J152" s="51">
        <v>2712</v>
      </c>
      <c r="K152" s="17" t="s">
        <v>238</v>
      </c>
      <c r="L152" s="99">
        <v>4</v>
      </c>
      <c r="M152" s="161">
        <v>16325635.300000001</v>
      </c>
      <c r="N152" s="161">
        <v>15525601.6</v>
      </c>
      <c r="O152" s="173">
        <v>12880910.6</v>
      </c>
      <c r="P152" s="161">
        <v>12322603.125</v>
      </c>
      <c r="Q152" s="161">
        <v>16332352.225</v>
      </c>
      <c r="R152" s="161">
        <v>15394537.425000001</v>
      </c>
      <c r="S152" s="161">
        <v>13424074.15</v>
      </c>
      <c r="T152" s="161">
        <v>15066383.35</v>
      </c>
      <c r="U152" s="161">
        <v>13939072.385</v>
      </c>
      <c r="V152" s="161">
        <v>13782616.024</v>
      </c>
      <c r="W152" s="161">
        <v>13105080.526000001</v>
      </c>
      <c r="X152" s="161">
        <v>12777102.495999999</v>
      </c>
      <c r="Y152" s="161">
        <v>3355710.1869999999</v>
      </c>
      <c r="Z152" s="161">
        <v>4537391.1009999998</v>
      </c>
      <c r="AA152" s="174">
        <v>55</v>
      </c>
      <c r="AB152" s="118">
        <f t="shared" si="62"/>
        <v>-0.64774298635377536</v>
      </c>
      <c r="AC152" s="113"/>
      <c r="AD152" s="161">
        <v>10663.411</v>
      </c>
      <c r="AE152" s="161">
        <v>11359.221</v>
      </c>
      <c r="AF152" s="163">
        <v>10973.856</v>
      </c>
      <c r="AG152" s="161">
        <v>10064.904</v>
      </c>
      <c r="AH152" s="161">
        <v>12915.674999999999</v>
      </c>
      <c r="AI152" s="161">
        <v>11995.144</v>
      </c>
      <c r="AJ152" s="161">
        <v>9918.3819999999996</v>
      </c>
      <c r="AK152" s="161">
        <v>7794.02</v>
      </c>
      <c r="AL152" s="161">
        <v>6035.5529999999999</v>
      </c>
      <c r="AM152" s="161">
        <v>6707.5550000000003</v>
      </c>
      <c r="AN152" s="161">
        <v>7720.4780000000001</v>
      </c>
      <c r="AO152" s="161">
        <v>7849.9409999999998</v>
      </c>
      <c r="AP152" s="161">
        <v>2004.2819999999999</v>
      </c>
      <c r="AQ152" s="161">
        <v>3817.62</v>
      </c>
      <c r="AR152" s="118">
        <f t="shared" si="63"/>
        <v>-0.65211681290514478</v>
      </c>
      <c r="AS152" s="53"/>
      <c r="AT152" s="79">
        <f t="shared" si="64"/>
        <v>1.3063394843813521</v>
      </c>
      <c r="AU152" s="80">
        <f t="shared" si="65"/>
        <v>1.4632889974453551</v>
      </c>
      <c r="AV152" s="152">
        <f t="shared" si="66"/>
        <v>1.703894443611774</v>
      </c>
      <c r="AW152" s="80">
        <f t="shared" si="67"/>
        <v>1.6335678261974376</v>
      </c>
      <c r="AX152" s="80">
        <f t="shared" si="68"/>
        <v>1.5816062281867669</v>
      </c>
      <c r="AY152" s="80">
        <f t="shared" si="69"/>
        <v>1.5583636804208814</v>
      </c>
      <c r="AZ152" s="80">
        <f t="shared" si="70"/>
        <v>1.4777007172595213</v>
      </c>
      <c r="BA152" s="80">
        <f t="shared" si="71"/>
        <v>1.0346238800567888</v>
      </c>
      <c r="BB152" s="80">
        <f t="shared" si="72"/>
        <v>0.86599062452605235</v>
      </c>
      <c r="BC152" s="80">
        <f t="shared" si="73"/>
        <v>0.97333553925030969</v>
      </c>
      <c r="BD152" s="80">
        <f t="shared" si="74"/>
        <v>1.1782419779386863</v>
      </c>
      <c r="BE152" s="80">
        <f t="shared" si="75"/>
        <v>1.2287513546138498</v>
      </c>
      <c r="BF152" s="80">
        <f t="shared" si="76"/>
        <v>1.1945501180433136</v>
      </c>
      <c r="BG152" s="80">
        <f t="shared" si="76"/>
        <v>1.6827379060000498</v>
      </c>
      <c r="BH152" s="61">
        <f t="shared" si="77"/>
        <v>-1.2416577617847225E-2</v>
      </c>
      <c r="BI152" s="90"/>
      <c r="BJ152" s="181" t="s">
        <v>340</v>
      </c>
    </row>
    <row r="153" spans="1:62">
      <c r="A153" s="2">
        <v>172</v>
      </c>
      <c r="B153" s="13"/>
      <c r="C153" s="14"/>
      <c r="D153" s="16">
        <v>85</v>
      </c>
      <c r="E153" s="16">
        <v>18.850000000002183</v>
      </c>
      <c r="F153" s="12">
        <v>3809</v>
      </c>
      <c r="G153" s="13">
        <v>96</v>
      </c>
      <c r="H153" s="13" t="s">
        <v>240</v>
      </c>
      <c r="I153" s="13" t="s">
        <v>11</v>
      </c>
      <c r="J153" s="51">
        <v>1733</v>
      </c>
      <c r="K153" s="17" t="s">
        <v>241</v>
      </c>
      <c r="L153" s="99" t="s">
        <v>377</v>
      </c>
      <c r="M153" s="161">
        <v>20891638.024999999</v>
      </c>
      <c r="N153" s="161">
        <v>22475419.449999999</v>
      </c>
      <c r="O153" s="173">
        <v>19979054.299000002</v>
      </c>
      <c r="P153" s="161">
        <v>20679700.75</v>
      </c>
      <c r="Q153" s="161">
        <v>22599156.875</v>
      </c>
      <c r="R153" s="161">
        <v>21273193.848999999</v>
      </c>
      <c r="S153" s="161">
        <v>18664914.925000001</v>
      </c>
      <c r="T153" s="161">
        <v>20128993.701000001</v>
      </c>
      <c r="U153" s="161">
        <v>18264909.534000002</v>
      </c>
      <c r="V153" s="161">
        <v>16609509.559</v>
      </c>
      <c r="W153" s="161">
        <v>14963749.703</v>
      </c>
      <c r="X153" s="161">
        <v>11859012.115</v>
      </c>
      <c r="Y153" s="161">
        <v>6694949.0659999996</v>
      </c>
      <c r="Z153" s="161">
        <v>8186174.188000001</v>
      </c>
      <c r="AA153" s="174">
        <v>47.4</v>
      </c>
      <c r="AB153" s="118">
        <f t="shared" si="62"/>
        <v>-0.59026217830491923</v>
      </c>
      <c r="AC153" s="113"/>
      <c r="AD153" s="161">
        <v>21019.578000000001</v>
      </c>
      <c r="AE153" s="161">
        <v>24549.891</v>
      </c>
      <c r="AF153" s="163">
        <v>22463.864999999998</v>
      </c>
      <c r="AG153" s="161">
        <v>23112.834999999999</v>
      </c>
      <c r="AH153" s="161">
        <v>24562.781999999999</v>
      </c>
      <c r="AI153" s="161">
        <v>22715.489999999998</v>
      </c>
      <c r="AJ153" s="161">
        <v>20467.513999999999</v>
      </c>
      <c r="AK153" s="161">
        <v>19613.786</v>
      </c>
      <c r="AL153" s="161">
        <v>19759.372000000003</v>
      </c>
      <c r="AM153" s="161">
        <v>18992.510999999999</v>
      </c>
      <c r="AN153" s="161">
        <v>16110.279</v>
      </c>
      <c r="AO153" s="161">
        <v>13186.902999999998</v>
      </c>
      <c r="AP153" s="161">
        <v>7488.0470000000005</v>
      </c>
      <c r="AQ153" s="161">
        <v>8652.237000000001</v>
      </c>
      <c r="AR153" s="118">
        <f t="shared" si="63"/>
        <v>-0.61483756245864185</v>
      </c>
      <c r="AS153" s="53"/>
      <c r="AT153" s="79">
        <f t="shared" si="64"/>
        <v>2.0122479601500753</v>
      </c>
      <c r="AU153" s="80">
        <f t="shared" si="65"/>
        <v>2.1845991399283986</v>
      </c>
      <c r="AV153" s="152">
        <f t="shared" si="66"/>
        <v>2.2487415734311673</v>
      </c>
      <c r="AW153" s="80">
        <f t="shared" si="67"/>
        <v>2.2353161952790832</v>
      </c>
      <c r="AX153" s="80">
        <f t="shared" si="68"/>
        <v>2.1737786180131553</v>
      </c>
      <c r="AY153" s="80">
        <f t="shared" si="69"/>
        <v>2.1355975187588294</v>
      </c>
      <c r="AZ153" s="80">
        <f t="shared" si="70"/>
        <v>2.1931537413637581</v>
      </c>
      <c r="BA153" s="80">
        <f t="shared" si="71"/>
        <v>1.9488093931914334</v>
      </c>
      <c r="BB153" s="80">
        <f t="shared" si="72"/>
        <v>2.1636430186766673</v>
      </c>
      <c r="BC153" s="80">
        <f t="shared" si="73"/>
        <v>2.2869442270447715</v>
      </c>
      <c r="BD153" s="80">
        <f t="shared" si="74"/>
        <v>2.1532409081622288</v>
      </c>
      <c r="BE153" s="80">
        <f t="shared" si="75"/>
        <v>2.2239462903188034</v>
      </c>
      <c r="BF153" s="80">
        <f t="shared" si="76"/>
        <v>2.2369242622106609</v>
      </c>
      <c r="BG153" s="80">
        <f t="shared" si="76"/>
        <v>2.1138658428947665</v>
      </c>
      <c r="BH153" s="61">
        <f t="shared" si="77"/>
        <v>-5.9978315040711924E-2</v>
      </c>
      <c r="BI153" s="90"/>
      <c r="BJ153" s="181" t="s">
        <v>402</v>
      </c>
    </row>
    <row r="154" spans="1:62" ht="13.5" thickBot="1">
      <c r="A154" s="2">
        <v>173</v>
      </c>
      <c r="B154" s="23"/>
      <c r="C154" s="24"/>
      <c r="D154" s="26"/>
      <c r="E154" s="24">
        <v>9.2899999999990541</v>
      </c>
      <c r="F154" s="22"/>
      <c r="G154" s="23"/>
      <c r="H154" s="23"/>
      <c r="I154" s="23"/>
      <c r="J154" s="49">
        <v>2364</v>
      </c>
      <c r="K154" s="27" t="s">
        <v>239</v>
      </c>
      <c r="L154" s="100">
        <v>3</v>
      </c>
      <c r="M154" s="164">
        <v>17746147.225000001</v>
      </c>
      <c r="N154" s="164">
        <v>31176744.574999999</v>
      </c>
      <c r="O154" s="175">
        <v>25772283.149999999</v>
      </c>
      <c r="P154" s="164">
        <v>32746846.699999999</v>
      </c>
      <c r="Q154" s="164">
        <v>32772447.300000001</v>
      </c>
      <c r="R154" s="164">
        <v>19093780.324999999</v>
      </c>
      <c r="S154" s="164">
        <v>3035484.65</v>
      </c>
      <c r="T154" s="164">
        <v>9509965.5500000007</v>
      </c>
      <c r="U154" s="164">
        <v>4144936.66</v>
      </c>
      <c r="V154" s="164">
        <v>2677395.412</v>
      </c>
      <c r="W154" s="164">
        <v>3908171.159</v>
      </c>
      <c r="X154" s="164">
        <v>2072165.1370000001</v>
      </c>
      <c r="Y154" s="164">
        <v>1073779.2080000001</v>
      </c>
      <c r="Z154" s="164">
        <v>1028433.221</v>
      </c>
      <c r="AA154" s="176">
        <v>48.333333333333336</v>
      </c>
      <c r="AB154" s="119">
        <f t="shared" si="62"/>
        <v>-0.96009537785169019</v>
      </c>
      <c r="AC154" s="114"/>
      <c r="AD154" s="164">
        <v>7687.5919999999996</v>
      </c>
      <c r="AE154" s="164">
        <v>14815.614</v>
      </c>
      <c r="AF154" s="165">
        <v>10566.684999999999</v>
      </c>
      <c r="AG154" s="164">
        <v>12691.365</v>
      </c>
      <c r="AH154" s="164">
        <v>13627.47</v>
      </c>
      <c r="AI154" s="164">
        <v>9439.1299999999992</v>
      </c>
      <c r="AJ154" s="164">
        <v>1217.867</v>
      </c>
      <c r="AK154" s="164">
        <v>4613.4620000000004</v>
      </c>
      <c r="AL154" s="164">
        <v>1866.2470000000001</v>
      </c>
      <c r="AM154" s="164">
        <v>1184.414</v>
      </c>
      <c r="AN154" s="164">
        <v>1791.6079999999999</v>
      </c>
      <c r="AO154" s="164">
        <v>754.78800000000001</v>
      </c>
      <c r="AP154" s="164">
        <v>407.59899999999999</v>
      </c>
      <c r="AQ154" s="164">
        <v>398.77300000000002</v>
      </c>
      <c r="AR154" s="119">
        <f t="shared" si="63"/>
        <v>-0.96226129576115882</v>
      </c>
      <c r="AS154" s="54"/>
      <c r="AT154" s="83">
        <f t="shared" si="64"/>
        <v>0.86639560717382691</v>
      </c>
      <c r="AU154" s="84">
        <f t="shared" si="65"/>
        <v>0.9504272624974669</v>
      </c>
      <c r="AV154" s="154">
        <f t="shared" si="66"/>
        <v>0.8200037954340107</v>
      </c>
      <c r="AW154" s="84">
        <f t="shared" si="67"/>
        <v>0.77511982245301192</v>
      </c>
      <c r="AX154" s="84">
        <f t="shared" si="68"/>
        <v>0.83164188961866148</v>
      </c>
      <c r="AY154" s="84">
        <f t="shared" si="69"/>
        <v>0.98871253773052936</v>
      </c>
      <c r="AZ154" s="84">
        <f t="shared" si="70"/>
        <v>0.80242013412915791</v>
      </c>
      <c r="BA154" s="84">
        <f t="shared" si="71"/>
        <v>0.9702373737831258</v>
      </c>
      <c r="BB154" s="84">
        <f t="shared" si="72"/>
        <v>0.90049482203667741</v>
      </c>
      <c r="BC154" s="84">
        <f t="shared" si="73"/>
        <v>0.8847508998420589</v>
      </c>
      <c r="BD154" s="84">
        <f t="shared" si="74"/>
        <v>0.91685237268801001</v>
      </c>
      <c r="BE154" s="84">
        <f t="shared" si="75"/>
        <v>0.72850178445985503</v>
      </c>
      <c r="BF154" s="84">
        <f t="shared" si="76"/>
        <v>0.75918586793869069</v>
      </c>
      <c r="BG154" s="84">
        <f t="shared" si="76"/>
        <v>0.7754961466768876</v>
      </c>
      <c r="BH154" s="63">
        <f t="shared" si="77"/>
        <v>-5.4277369208475604E-2</v>
      </c>
      <c r="BI154" s="90"/>
      <c r="BJ154" s="52"/>
    </row>
    <row r="155" spans="1:62">
      <c r="A155" s="2">
        <v>175</v>
      </c>
      <c r="B155" s="4" t="s">
        <v>244</v>
      </c>
      <c r="C155" s="5">
        <v>54</v>
      </c>
      <c r="D155" s="7">
        <v>10</v>
      </c>
      <c r="E155" s="5">
        <v>55.75</v>
      </c>
      <c r="F155" s="3">
        <v>3935</v>
      </c>
      <c r="G155" s="4">
        <v>98</v>
      </c>
      <c r="H155" s="4" t="s">
        <v>243</v>
      </c>
      <c r="I155" s="4" t="s">
        <v>11</v>
      </c>
      <c r="J155" s="50">
        <v>861</v>
      </c>
      <c r="K155" s="8" t="s">
        <v>245</v>
      </c>
      <c r="L155" s="101" t="s">
        <v>377</v>
      </c>
      <c r="M155" s="166">
        <v>90736158.974999994</v>
      </c>
      <c r="N155" s="166">
        <v>83025308.673999995</v>
      </c>
      <c r="O155" s="177">
        <v>100130697.09999999</v>
      </c>
      <c r="P155" s="166">
        <v>94212043.949999988</v>
      </c>
      <c r="Q155" s="166">
        <v>86746926.900000006</v>
      </c>
      <c r="R155" s="166">
        <v>89406278.875</v>
      </c>
      <c r="S155" s="166">
        <v>104605799.3</v>
      </c>
      <c r="T155" s="166">
        <v>95165135.851999998</v>
      </c>
      <c r="U155" s="166">
        <v>101532236.01199999</v>
      </c>
      <c r="V155" s="166">
        <v>73963713.674999997</v>
      </c>
      <c r="W155" s="166">
        <v>62247300.660999998</v>
      </c>
      <c r="X155" s="166">
        <v>89013981.888999999</v>
      </c>
      <c r="Y155" s="166">
        <v>71747187.925999999</v>
      </c>
      <c r="Z155" s="166">
        <v>68154032.549999997</v>
      </c>
      <c r="AA155" s="178">
        <v>22.5</v>
      </c>
      <c r="AB155" s="120">
        <f t="shared" si="62"/>
        <v>-0.31934926527141894</v>
      </c>
      <c r="AC155" s="115"/>
      <c r="AD155" s="166">
        <v>55511.157999999996</v>
      </c>
      <c r="AE155" s="166">
        <v>52183.485000000001</v>
      </c>
      <c r="AF155" s="167">
        <v>63884.460000000006</v>
      </c>
      <c r="AG155" s="166">
        <v>63042.251000000004</v>
      </c>
      <c r="AH155" s="166">
        <v>57564.955000000002</v>
      </c>
      <c r="AI155" s="166">
        <v>58419.665999999997</v>
      </c>
      <c r="AJ155" s="166">
        <v>67835.940999999992</v>
      </c>
      <c r="AK155" s="166">
        <v>58934.012000000002</v>
      </c>
      <c r="AL155" s="166">
        <v>63988.614999999998</v>
      </c>
      <c r="AM155" s="166">
        <v>45550.705000000002</v>
      </c>
      <c r="AN155" s="166">
        <v>16887.334999999999</v>
      </c>
      <c r="AO155" s="166">
        <v>6642.7150000000001</v>
      </c>
      <c r="AP155" s="166">
        <v>1594.348</v>
      </c>
      <c r="AQ155" s="166">
        <v>2089.3469999999998</v>
      </c>
      <c r="AR155" s="120">
        <f t="shared" si="63"/>
        <v>-0.96729491021760217</v>
      </c>
      <c r="AS155" s="53"/>
      <c r="AT155" s="79">
        <f t="shared" si="64"/>
        <v>1.2235730193360876</v>
      </c>
      <c r="AU155" s="80">
        <f t="shared" si="65"/>
        <v>1.25705006903134</v>
      </c>
      <c r="AV155" s="152">
        <f t="shared" si="66"/>
        <v>1.2760214769342699</v>
      </c>
      <c r="AW155" s="80">
        <f t="shared" si="67"/>
        <v>1.3383055574817515</v>
      </c>
      <c r="AX155" s="80">
        <f t="shared" si="68"/>
        <v>1.3271929521228951</v>
      </c>
      <c r="AY155" s="80">
        <f t="shared" si="69"/>
        <v>1.3068358673483602</v>
      </c>
      <c r="AZ155" s="80">
        <f t="shared" si="70"/>
        <v>1.2969824130964791</v>
      </c>
      <c r="BA155" s="80">
        <f t="shared" si="71"/>
        <v>1.2385630824224045</v>
      </c>
      <c r="BB155" s="80">
        <f t="shared" si="72"/>
        <v>1.2604590918777214</v>
      </c>
      <c r="BC155" s="80">
        <f t="shared" si="73"/>
        <v>1.2317041083186255</v>
      </c>
      <c r="BD155" s="80">
        <f t="shared" si="74"/>
        <v>0.54258850811760506</v>
      </c>
      <c r="BE155" s="80">
        <f t="shared" si="75"/>
        <v>0.14925104706097594</v>
      </c>
      <c r="BF155" s="80">
        <f t="shared" si="76"/>
        <v>4.4443497956865134E-2</v>
      </c>
      <c r="BG155" s="80">
        <f t="shared" si="76"/>
        <v>6.131249822869065E-2</v>
      </c>
      <c r="BH155" s="61">
        <f t="shared" si="77"/>
        <v>-0.95195026154575546</v>
      </c>
      <c r="BI155" s="96" t="s">
        <v>347</v>
      </c>
      <c r="BJ155" s="181" t="s">
        <v>611</v>
      </c>
    </row>
    <row r="156" spans="1:62">
      <c r="A156" s="2">
        <v>176</v>
      </c>
      <c r="B156" s="13"/>
      <c r="C156" s="14"/>
      <c r="D156" s="14">
        <v>9</v>
      </c>
      <c r="E156" s="14">
        <v>37.190000000002328</v>
      </c>
      <c r="F156" s="12"/>
      <c r="G156" s="13"/>
      <c r="H156" s="13"/>
      <c r="I156" s="13"/>
      <c r="J156" s="51">
        <v>1378</v>
      </c>
      <c r="K156" s="17" t="s">
        <v>242</v>
      </c>
      <c r="L156" s="99">
        <v>3</v>
      </c>
      <c r="M156" s="161">
        <v>58268845.075000003</v>
      </c>
      <c r="N156" s="161">
        <v>41873069.350000001</v>
      </c>
      <c r="O156" s="173">
        <v>69737189.650000006</v>
      </c>
      <c r="P156" s="161">
        <v>77816245.275000006</v>
      </c>
      <c r="Q156" s="161">
        <v>65395083.075000003</v>
      </c>
      <c r="R156" s="161">
        <v>84065686.900000006</v>
      </c>
      <c r="S156" s="161">
        <v>78613078.125</v>
      </c>
      <c r="T156" s="161">
        <v>74606938.535999998</v>
      </c>
      <c r="U156" s="161">
        <v>49857376.773999996</v>
      </c>
      <c r="V156" s="161">
        <v>59376969.818999998</v>
      </c>
      <c r="W156" s="161">
        <v>88725013.615999997</v>
      </c>
      <c r="X156" s="161">
        <v>62643662.228</v>
      </c>
      <c r="Y156" s="161">
        <v>52785620.25</v>
      </c>
      <c r="Z156" s="161">
        <v>71350144.562999994</v>
      </c>
      <c r="AA156" s="174">
        <v>33.833333333333336</v>
      </c>
      <c r="AB156" s="118">
        <f t="shared" si="62"/>
        <v>2.3129049522860826E-2</v>
      </c>
      <c r="AC156" s="113"/>
      <c r="AD156" s="161">
        <v>35594.675999999999</v>
      </c>
      <c r="AE156" s="161">
        <v>26667.128000000001</v>
      </c>
      <c r="AF156" s="163">
        <v>43734.476999999999</v>
      </c>
      <c r="AG156" s="161">
        <v>50975.695</v>
      </c>
      <c r="AH156" s="161">
        <v>42587.851000000002</v>
      </c>
      <c r="AI156" s="161">
        <v>53992.618000000002</v>
      </c>
      <c r="AJ156" s="161">
        <v>49463.345999999998</v>
      </c>
      <c r="AK156" s="161">
        <v>44612.108</v>
      </c>
      <c r="AL156" s="161">
        <v>29551.194</v>
      </c>
      <c r="AM156" s="161">
        <v>3017.1909999999998</v>
      </c>
      <c r="AN156" s="161">
        <v>2980.268</v>
      </c>
      <c r="AO156" s="161">
        <v>1967.57</v>
      </c>
      <c r="AP156" s="161">
        <v>1538.8320000000001</v>
      </c>
      <c r="AQ156" s="161">
        <v>3604.9070000000002</v>
      </c>
      <c r="AR156" s="118">
        <f t="shared" si="63"/>
        <v>-0.91757287962995415</v>
      </c>
      <c r="AS156" s="53"/>
      <c r="AT156" s="79">
        <f t="shared" si="64"/>
        <v>1.2217395403730678</v>
      </c>
      <c r="AU156" s="80">
        <f t="shared" si="65"/>
        <v>1.2737125992413068</v>
      </c>
      <c r="AV156" s="152">
        <f t="shared" si="66"/>
        <v>1.2542655423740607</v>
      </c>
      <c r="AW156" s="80">
        <f t="shared" si="67"/>
        <v>1.3101556061938893</v>
      </c>
      <c r="AX156" s="80">
        <f t="shared" si="68"/>
        <v>1.302478687920835</v>
      </c>
      <c r="AY156" s="80">
        <f t="shared" si="69"/>
        <v>1.2845340350154206</v>
      </c>
      <c r="AZ156" s="80">
        <f t="shared" si="70"/>
        <v>1.2583999298780797</v>
      </c>
      <c r="BA156" s="80">
        <f t="shared" si="71"/>
        <v>1.1959238343086112</v>
      </c>
      <c r="BB156" s="80">
        <f t="shared" si="72"/>
        <v>1.1854291546044831</v>
      </c>
      <c r="BC156" s="80">
        <f t="shared" si="73"/>
        <v>0.10162832523105721</v>
      </c>
      <c r="BD156" s="80">
        <f t="shared" si="74"/>
        <v>6.7179882617962455E-2</v>
      </c>
      <c r="BE156" s="80">
        <f t="shared" si="75"/>
        <v>6.2817847169878593E-2</v>
      </c>
      <c r="BF156" s="80">
        <f t="shared" si="76"/>
        <v>5.8304969903237996E-2</v>
      </c>
      <c r="BG156" s="80">
        <f t="shared" si="76"/>
        <v>0.10104834466921024</v>
      </c>
      <c r="BH156" s="61">
        <f t="shared" si="77"/>
        <v>-0.91943624276088531</v>
      </c>
      <c r="BI156" s="90" t="s">
        <v>348</v>
      </c>
      <c r="BJ156" s="181" t="s">
        <v>612</v>
      </c>
    </row>
    <row r="157" spans="1:62">
      <c r="A157" s="2">
        <v>177</v>
      </c>
      <c r="B157" s="13"/>
      <c r="C157" s="14"/>
      <c r="D157" s="16">
        <v>53</v>
      </c>
      <c r="E157" s="14">
        <v>13.709999999999127</v>
      </c>
      <c r="F157" s="12">
        <v>3936</v>
      </c>
      <c r="G157" s="13">
        <v>100</v>
      </c>
      <c r="H157" s="13" t="s">
        <v>247</v>
      </c>
      <c r="I157" s="13" t="s">
        <v>11</v>
      </c>
      <c r="J157" s="51">
        <v>8102</v>
      </c>
      <c r="K157" s="17" t="s">
        <v>246</v>
      </c>
      <c r="L157" s="99" t="s">
        <v>377</v>
      </c>
      <c r="M157" s="161">
        <v>24434215.699999999</v>
      </c>
      <c r="N157" s="161">
        <v>25439318.399999999</v>
      </c>
      <c r="O157" s="173">
        <v>25492185.149999999</v>
      </c>
      <c r="P157" s="161">
        <v>24105186.350000001</v>
      </c>
      <c r="Q157" s="161">
        <v>18201956.125</v>
      </c>
      <c r="R157" s="161">
        <v>19956615.200000003</v>
      </c>
      <c r="S157" s="161">
        <v>19419066.899999999</v>
      </c>
      <c r="T157" s="161">
        <v>21267242.925000001</v>
      </c>
      <c r="U157" s="161">
        <v>23795997.326000001</v>
      </c>
      <c r="V157" s="161">
        <v>15843929.017000001</v>
      </c>
      <c r="W157" s="161">
        <v>10204071.398</v>
      </c>
      <c r="X157" s="161">
        <v>15594339.252</v>
      </c>
      <c r="Y157" s="161">
        <v>10849974.868999999</v>
      </c>
      <c r="Z157" s="161">
        <v>10295198.651000001</v>
      </c>
      <c r="AA157" s="174">
        <v>98</v>
      </c>
      <c r="AB157" s="118">
        <f t="shared" si="62"/>
        <v>-0.59614295163708231</v>
      </c>
      <c r="AC157" s="113"/>
      <c r="AD157" s="161">
        <v>14785.201000000001</v>
      </c>
      <c r="AE157" s="161">
        <v>15567.097</v>
      </c>
      <c r="AF157" s="163">
        <v>15862.42</v>
      </c>
      <c r="AG157" s="161">
        <v>15686.468000000001</v>
      </c>
      <c r="AH157" s="161">
        <v>12170.949000000001</v>
      </c>
      <c r="AI157" s="161">
        <v>12850.805</v>
      </c>
      <c r="AJ157" s="161">
        <v>12994.226999999999</v>
      </c>
      <c r="AK157" s="161">
        <v>13384.091</v>
      </c>
      <c r="AL157" s="161">
        <v>15426.485000000001</v>
      </c>
      <c r="AM157" s="161">
        <v>10855.920999999998</v>
      </c>
      <c r="AN157" s="161">
        <v>6996.17</v>
      </c>
      <c r="AO157" s="161">
        <v>10337.219000000001</v>
      </c>
      <c r="AP157" s="161">
        <v>7258.8680000000004</v>
      </c>
      <c r="AQ157" s="161">
        <v>6832.7110000000002</v>
      </c>
      <c r="AR157" s="118">
        <f t="shared" si="63"/>
        <v>-0.56925166525662529</v>
      </c>
      <c r="AS157" s="53"/>
      <c r="AT157" s="79">
        <f t="shared" si="64"/>
        <v>1.2102046721311379</v>
      </c>
      <c r="AU157" s="80">
        <f t="shared" si="65"/>
        <v>1.2238611707458327</v>
      </c>
      <c r="AV157" s="152">
        <f t="shared" si="66"/>
        <v>1.2444927656584199</v>
      </c>
      <c r="AW157" s="80">
        <f t="shared" si="67"/>
        <v>1.3015014920222758</v>
      </c>
      <c r="AX157" s="80">
        <f t="shared" si="68"/>
        <v>1.3373231883889074</v>
      </c>
      <c r="AY157" s="80">
        <f t="shared" si="69"/>
        <v>1.2878742082474985</v>
      </c>
      <c r="AZ157" s="80">
        <f t="shared" si="70"/>
        <v>1.3382957138893217</v>
      </c>
      <c r="BA157" s="80">
        <f t="shared" si="71"/>
        <v>1.2586578379905349</v>
      </c>
      <c r="BB157" s="80">
        <f t="shared" si="72"/>
        <v>1.2965613324510423</v>
      </c>
      <c r="BC157" s="80">
        <f t="shared" si="73"/>
        <v>1.3703571870780236</v>
      </c>
      <c r="BD157" s="80">
        <f t="shared" si="74"/>
        <v>1.3712506953589625</v>
      </c>
      <c r="BE157" s="80">
        <f t="shared" si="75"/>
        <v>1.3257655656906702</v>
      </c>
      <c r="BF157" s="80">
        <f t="shared" si="76"/>
        <v>1.3380432835360148</v>
      </c>
      <c r="BG157" s="80">
        <f t="shared" si="76"/>
        <v>1.3273587487962304</v>
      </c>
      <c r="BH157" s="61">
        <f t="shared" si="77"/>
        <v>6.6586150939952488E-2</v>
      </c>
      <c r="BI157" s="90"/>
      <c r="BJ157" s="181" t="s">
        <v>317</v>
      </c>
    </row>
    <row r="158" spans="1:62">
      <c r="A158" s="2">
        <v>178</v>
      </c>
      <c r="B158" s="13"/>
      <c r="C158" s="14"/>
      <c r="D158" s="15"/>
      <c r="E158" s="16">
        <v>11.450000000000728</v>
      </c>
      <c r="F158" s="12">
        <v>3938</v>
      </c>
      <c r="G158" s="13">
        <v>104</v>
      </c>
      <c r="H158" s="13" t="s">
        <v>249</v>
      </c>
      <c r="I158" s="13" t="s">
        <v>11</v>
      </c>
      <c r="J158" s="51">
        <v>6041</v>
      </c>
      <c r="K158" s="17" t="s">
        <v>248</v>
      </c>
      <c r="L158" s="99">
        <v>51</v>
      </c>
      <c r="M158" s="161">
        <v>25248454.600000001</v>
      </c>
      <c r="N158" s="161">
        <v>20114289.5</v>
      </c>
      <c r="O158" s="173">
        <v>16584642.525</v>
      </c>
      <c r="P158" s="161">
        <v>25282492.800000001</v>
      </c>
      <c r="Q158" s="161">
        <v>22692672.350000001</v>
      </c>
      <c r="R158" s="161">
        <v>19990716.324999999</v>
      </c>
      <c r="S158" s="161">
        <v>18345959.475000001</v>
      </c>
      <c r="T158" s="161">
        <v>23115703.625</v>
      </c>
      <c r="U158" s="161">
        <v>17352159.673</v>
      </c>
      <c r="V158" s="161">
        <v>7550082.5420000004</v>
      </c>
      <c r="W158" s="161">
        <v>2027863.2849999999</v>
      </c>
      <c r="X158" s="161">
        <v>0</v>
      </c>
      <c r="Y158" s="161">
        <v>0</v>
      </c>
      <c r="Z158" s="161">
        <v>0</v>
      </c>
      <c r="AA158" s="174">
        <v>88</v>
      </c>
      <c r="AB158" s="118">
        <f t="shared" si="62"/>
        <v>-1</v>
      </c>
      <c r="AC158" s="113"/>
      <c r="AD158" s="161">
        <v>20791.508999999998</v>
      </c>
      <c r="AE158" s="161">
        <v>15063.473</v>
      </c>
      <c r="AF158" s="163">
        <v>13036.72</v>
      </c>
      <c r="AG158" s="161">
        <v>21368.078000000001</v>
      </c>
      <c r="AH158" s="161">
        <v>17534.901999999998</v>
      </c>
      <c r="AI158" s="161">
        <v>15685.870999999999</v>
      </c>
      <c r="AJ158" s="161">
        <v>14720.800999999999</v>
      </c>
      <c r="AK158" s="161">
        <v>15596.663</v>
      </c>
      <c r="AL158" s="161">
        <v>13051.91</v>
      </c>
      <c r="AM158" s="161">
        <v>5610.0739999999996</v>
      </c>
      <c r="AN158" s="161">
        <v>1527.1179999999999</v>
      </c>
      <c r="AO158" s="161">
        <v>0</v>
      </c>
      <c r="AP158" s="161">
        <v>0</v>
      </c>
      <c r="AQ158" s="161">
        <v>0</v>
      </c>
      <c r="AR158" s="118">
        <f t="shared" si="63"/>
        <v>-1</v>
      </c>
      <c r="AS158" s="53"/>
      <c r="AT158" s="79">
        <f t="shared" si="64"/>
        <v>1.6469529980658697</v>
      </c>
      <c r="AU158" s="80">
        <f t="shared" si="65"/>
        <v>1.4977882266236648</v>
      </c>
      <c r="AV158" s="152">
        <f t="shared" si="66"/>
        <v>1.5721436238795263</v>
      </c>
      <c r="AW158" s="80">
        <f t="shared" si="67"/>
        <v>1.6903458190641707</v>
      </c>
      <c r="AX158" s="80">
        <f t="shared" si="68"/>
        <v>1.545424155388204</v>
      </c>
      <c r="AY158" s="80">
        <f t="shared" si="69"/>
        <v>1.5693155507772931</v>
      </c>
      <c r="AZ158" s="80">
        <f t="shared" si="70"/>
        <v>1.6048003398306863</v>
      </c>
      <c r="BA158" s="80">
        <f t="shared" si="71"/>
        <v>1.3494430671910815</v>
      </c>
      <c r="BB158" s="80">
        <f t="shared" si="72"/>
        <v>1.5043556820548167</v>
      </c>
      <c r="BC158" s="80">
        <f t="shared" si="73"/>
        <v>1.4860960708156454</v>
      </c>
      <c r="BD158" s="80">
        <f t="shared" si="74"/>
        <v>1.5061350647215845</v>
      </c>
      <c r="BE158" s="80">
        <f t="shared" si="75"/>
        <v>0</v>
      </c>
      <c r="BF158" s="80">
        <f t="shared" si="76"/>
        <v>0</v>
      </c>
      <c r="BG158" s="80">
        <f t="shared" si="76"/>
        <v>0</v>
      </c>
      <c r="BH158" s="61">
        <f t="shared" si="77"/>
        <v>-1</v>
      </c>
      <c r="BI158" s="90" t="s">
        <v>349</v>
      </c>
      <c r="BJ158" s="52" t="s">
        <v>310</v>
      </c>
    </row>
    <row r="159" spans="1:62">
      <c r="A159" s="2">
        <v>179</v>
      </c>
      <c r="B159" s="13"/>
      <c r="C159" s="14"/>
      <c r="D159" s="14">
        <v>80</v>
      </c>
      <c r="E159" s="14">
        <v>23.489999999997963</v>
      </c>
      <c r="F159" s="12"/>
      <c r="G159" s="13"/>
      <c r="H159" s="13"/>
      <c r="I159" s="13"/>
      <c r="J159" s="51">
        <v>7253</v>
      </c>
      <c r="K159" s="17" t="s">
        <v>250</v>
      </c>
      <c r="L159" s="99" t="s">
        <v>399</v>
      </c>
      <c r="M159" s="161">
        <v>38608285.468000002</v>
      </c>
      <c r="N159" s="161">
        <v>31147662.618999999</v>
      </c>
      <c r="O159" s="173">
        <v>32655965.208999999</v>
      </c>
      <c r="P159" s="161">
        <v>33119641.303000003</v>
      </c>
      <c r="Q159" s="161">
        <v>31493172.214999996</v>
      </c>
      <c r="R159" s="161">
        <v>29415446.178999998</v>
      </c>
      <c r="S159" s="161">
        <v>30917879.597999997</v>
      </c>
      <c r="T159" s="161">
        <v>36858316.208000004</v>
      </c>
      <c r="U159" s="161">
        <v>30372378.330000002</v>
      </c>
      <c r="V159" s="161">
        <v>15796975.452</v>
      </c>
      <c r="W159" s="161">
        <v>21903715.895</v>
      </c>
      <c r="X159" s="161">
        <v>14848486.822999999</v>
      </c>
      <c r="Y159" s="161">
        <v>10354363.128999999</v>
      </c>
      <c r="Z159" s="161">
        <v>11278824.567</v>
      </c>
      <c r="AA159" s="174">
        <v>94</v>
      </c>
      <c r="AB159" s="118">
        <f t="shared" si="62"/>
        <v>-0.65461671413431222</v>
      </c>
      <c r="AC159" s="113"/>
      <c r="AD159" s="161">
        <v>33373.726999999999</v>
      </c>
      <c r="AE159" s="161">
        <v>24230.623</v>
      </c>
      <c r="AF159" s="163">
        <v>27209.370000000003</v>
      </c>
      <c r="AG159" s="161">
        <v>28522.67</v>
      </c>
      <c r="AH159" s="161">
        <v>24938.875</v>
      </c>
      <c r="AI159" s="161">
        <v>23688.913</v>
      </c>
      <c r="AJ159" s="161">
        <v>25020.186999999998</v>
      </c>
      <c r="AK159" s="161">
        <v>24933.010999999999</v>
      </c>
      <c r="AL159" s="161">
        <v>22873.738000000001</v>
      </c>
      <c r="AM159" s="161">
        <v>11331.296</v>
      </c>
      <c r="AN159" s="161">
        <v>15942.194</v>
      </c>
      <c r="AO159" s="161">
        <v>11041.118999999999</v>
      </c>
      <c r="AP159" s="161">
        <v>8078.2539999999999</v>
      </c>
      <c r="AQ159" s="161">
        <v>9031.7079999999987</v>
      </c>
      <c r="AR159" s="118">
        <f t="shared" si="63"/>
        <v>-0.66806625805742659</v>
      </c>
      <c r="AS159" s="53"/>
      <c r="AT159" s="79">
        <f t="shared" si="64"/>
        <v>1.7288375588530809</v>
      </c>
      <c r="AU159" s="80">
        <f t="shared" si="65"/>
        <v>1.5558549799636894</v>
      </c>
      <c r="AV159" s="152">
        <f t="shared" si="66"/>
        <v>1.666425709720017</v>
      </c>
      <c r="AW159" s="80">
        <f t="shared" si="67"/>
        <v>1.7224021081059471</v>
      </c>
      <c r="AX159" s="80">
        <f t="shared" si="68"/>
        <v>1.5837639237956329</v>
      </c>
      <c r="AY159" s="80">
        <f t="shared" si="69"/>
        <v>1.6106444794919867</v>
      </c>
      <c r="AZ159" s="80">
        <f t="shared" si="70"/>
        <v>1.6184930742545807</v>
      </c>
      <c r="BA159" s="80">
        <f t="shared" si="71"/>
        <v>1.3529110152128085</v>
      </c>
      <c r="BB159" s="80">
        <f t="shared" si="72"/>
        <v>1.5062197468682723</v>
      </c>
      <c r="BC159" s="80">
        <f t="shared" si="73"/>
        <v>1.4346158901659094</v>
      </c>
      <c r="BD159" s="80">
        <f t="shared" si="74"/>
        <v>1.4556611377194819</v>
      </c>
      <c r="BE159" s="80">
        <f t="shared" si="75"/>
        <v>1.4871709328518961</v>
      </c>
      <c r="BF159" s="80">
        <f t="shared" si="76"/>
        <v>1.5603574839624501</v>
      </c>
      <c r="BG159" s="80">
        <f t="shared" si="76"/>
        <v>1.6015335545559068</v>
      </c>
      <c r="BH159" s="61">
        <f t="shared" si="77"/>
        <v>-3.8940922950002357E-2</v>
      </c>
      <c r="BI159" s="90"/>
      <c r="BJ159" s="181" t="s">
        <v>334</v>
      </c>
    </row>
    <row r="160" spans="1:62">
      <c r="A160" s="2">
        <v>180</v>
      </c>
      <c r="B160" s="13"/>
      <c r="C160" s="14"/>
      <c r="D160" s="14">
        <v>94</v>
      </c>
      <c r="E160" s="21"/>
      <c r="F160" s="12">
        <v>3942</v>
      </c>
      <c r="G160" s="13">
        <v>97</v>
      </c>
      <c r="H160" s="13" t="s">
        <v>252</v>
      </c>
      <c r="I160" s="13" t="s">
        <v>11</v>
      </c>
      <c r="J160" s="51">
        <v>3938</v>
      </c>
      <c r="K160" s="17" t="s">
        <v>251</v>
      </c>
      <c r="L160" s="99">
        <v>3</v>
      </c>
      <c r="M160" s="161">
        <v>10115633.125</v>
      </c>
      <c r="N160" s="161">
        <v>10464032.49</v>
      </c>
      <c r="O160" s="173">
        <v>8293499.0999999996</v>
      </c>
      <c r="P160" s="161">
        <v>10809059.790999999</v>
      </c>
      <c r="Q160" s="161">
        <v>6435307.358</v>
      </c>
      <c r="R160" s="161">
        <v>6529044.5199999996</v>
      </c>
      <c r="S160" s="161">
        <v>6311050.6040000003</v>
      </c>
      <c r="T160" s="161">
        <v>7794469.966</v>
      </c>
      <c r="U160" s="161">
        <v>5376906.8820000002</v>
      </c>
      <c r="V160" s="161">
        <v>2588810.7289999998</v>
      </c>
      <c r="W160" s="161">
        <v>4067996.787</v>
      </c>
      <c r="X160" s="161">
        <v>3980914.3160000001</v>
      </c>
      <c r="Y160" s="161">
        <v>1534131.175</v>
      </c>
      <c r="Z160" s="161">
        <v>0</v>
      </c>
      <c r="AA160" s="174">
        <v>79</v>
      </c>
      <c r="AB160" s="118">
        <f t="shared" si="62"/>
        <v>-1</v>
      </c>
      <c r="AC160" s="113"/>
      <c r="AD160" s="161">
        <v>12540.23</v>
      </c>
      <c r="AE160" s="161">
        <v>12864.194</v>
      </c>
      <c r="AF160" s="163">
        <v>10136.462</v>
      </c>
      <c r="AG160" s="161">
        <v>13072.85</v>
      </c>
      <c r="AH160" s="161">
        <v>8521.6949999999997</v>
      </c>
      <c r="AI160" s="161">
        <v>8813.8960000000006</v>
      </c>
      <c r="AJ160" s="161">
        <v>8469.0879999999997</v>
      </c>
      <c r="AK160" s="161">
        <v>10338.132</v>
      </c>
      <c r="AL160" s="161">
        <v>6832.5959999999995</v>
      </c>
      <c r="AM160" s="161">
        <v>3244.9349999999999</v>
      </c>
      <c r="AN160" s="161">
        <v>4700.6899999999996</v>
      </c>
      <c r="AO160" s="161">
        <v>5034.4859999999999</v>
      </c>
      <c r="AP160" s="161">
        <v>1879.6859999999999</v>
      </c>
      <c r="AQ160" s="161">
        <v>0</v>
      </c>
      <c r="AR160" s="118">
        <f t="shared" si="63"/>
        <v>-1</v>
      </c>
      <c r="AS160" s="53"/>
      <c r="AT160" s="79">
        <f t="shared" si="64"/>
        <v>2.4793761982149785</v>
      </c>
      <c r="AU160" s="80">
        <f t="shared" si="65"/>
        <v>2.4587450416068042</v>
      </c>
      <c r="AV160" s="152">
        <f t="shared" si="66"/>
        <v>2.4444355459084814</v>
      </c>
      <c r="AW160" s="80">
        <f t="shared" si="67"/>
        <v>2.4188690326026157</v>
      </c>
      <c r="AX160" s="80">
        <f t="shared" si="68"/>
        <v>2.6484189568370264</v>
      </c>
      <c r="AY160" s="80">
        <f t="shared" si="69"/>
        <v>2.6999037831648911</v>
      </c>
      <c r="AZ160" s="80">
        <f t="shared" si="70"/>
        <v>2.6838916470206136</v>
      </c>
      <c r="BA160" s="80">
        <f t="shared" si="71"/>
        <v>2.6526837732637687</v>
      </c>
      <c r="BB160" s="80">
        <f t="shared" si="72"/>
        <v>2.5414596718693927</v>
      </c>
      <c r="BC160" s="80">
        <f t="shared" si="73"/>
        <v>2.5068924225707661</v>
      </c>
      <c r="BD160" s="80">
        <f t="shared" si="74"/>
        <v>2.3110588558092684</v>
      </c>
      <c r="BE160" s="80">
        <f t="shared" si="75"/>
        <v>2.5293114095751865</v>
      </c>
      <c r="BF160" s="80">
        <f t="shared" si="76"/>
        <v>2.4504892810094936</v>
      </c>
      <c r="BG160" s="80">
        <f t="shared" si="76"/>
        <v>0</v>
      </c>
      <c r="BH160" s="61">
        <f t="shared" si="77"/>
        <v>-1</v>
      </c>
      <c r="BI160" s="90"/>
      <c r="BJ160" s="181" t="s">
        <v>613</v>
      </c>
    </row>
    <row r="161" spans="1:62">
      <c r="A161" s="2">
        <v>181</v>
      </c>
      <c r="B161" s="13"/>
      <c r="C161" s="14"/>
      <c r="D161" s="16">
        <v>11</v>
      </c>
      <c r="E161" s="14">
        <v>40.589999999996508</v>
      </c>
      <c r="F161" s="12">
        <v>3943</v>
      </c>
      <c r="G161" s="13">
        <v>97</v>
      </c>
      <c r="H161" s="13" t="s">
        <v>254</v>
      </c>
      <c r="I161" s="13" t="s">
        <v>11</v>
      </c>
      <c r="J161" s="51">
        <v>988</v>
      </c>
      <c r="K161" s="17" t="s">
        <v>255</v>
      </c>
      <c r="L161" s="99">
        <v>2</v>
      </c>
      <c r="M161" s="161">
        <v>38859600.225000001</v>
      </c>
      <c r="N161" s="161">
        <v>25435098.550000001</v>
      </c>
      <c r="O161" s="173">
        <v>37176430.733999997</v>
      </c>
      <c r="P161" s="161">
        <v>33811121.597000003</v>
      </c>
      <c r="Q161" s="161">
        <v>36742125.663999997</v>
      </c>
      <c r="R161" s="161">
        <v>28341735.951000001</v>
      </c>
      <c r="S161" s="161">
        <v>36138702.509999998</v>
      </c>
      <c r="T161" s="161">
        <v>33276780.068</v>
      </c>
      <c r="U161" s="161">
        <v>30360816.752999999</v>
      </c>
      <c r="V161" s="161">
        <v>20279946.760000002</v>
      </c>
      <c r="W161" s="161">
        <v>34716235.544</v>
      </c>
      <c r="X161" s="161">
        <v>36221329.108999997</v>
      </c>
      <c r="Y161" s="161">
        <v>18048726.776999999</v>
      </c>
      <c r="Z161" s="161">
        <v>37545320.559</v>
      </c>
      <c r="AA161" s="174">
        <v>25.166666666666668</v>
      </c>
      <c r="AB161" s="118">
        <f t="shared" si="62"/>
        <v>9.9226799807500578E-3</v>
      </c>
      <c r="AC161" s="113"/>
      <c r="AD161" s="161">
        <v>47951.743000000002</v>
      </c>
      <c r="AE161" s="161">
        <v>31936.781999999999</v>
      </c>
      <c r="AF161" s="163">
        <v>45890.71</v>
      </c>
      <c r="AG161" s="161">
        <v>45875.932000000001</v>
      </c>
      <c r="AH161" s="161">
        <v>50740.652000000002</v>
      </c>
      <c r="AI161" s="161">
        <v>36993.205000000002</v>
      </c>
      <c r="AJ161" s="161">
        <v>42295.906000000003</v>
      </c>
      <c r="AK161" s="161">
        <v>45757.247000000003</v>
      </c>
      <c r="AL161" s="161">
        <v>37633.434999999998</v>
      </c>
      <c r="AM161" s="161">
        <v>25389.53</v>
      </c>
      <c r="AN161" s="161">
        <v>1315.4949999999999</v>
      </c>
      <c r="AO161" s="161">
        <v>2038.2170000000001</v>
      </c>
      <c r="AP161" s="161">
        <v>1189.931</v>
      </c>
      <c r="AQ161" s="161">
        <v>3381.703</v>
      </c>
      <c r="AR161" s="118">
        <f t="shared" si="63"/>
        <v>-0.92630963870465288</v>
      </c>
      <c r="AS161" s="53"/>
      <c r="AT161" s="79">
        <f t="shared" si="64"/>
        <v>2.4679483433877758</v>
      </c>
      <c r="AU161" s="80">
        <f t="shared" si="65"/>
        <v>2.5112371345618394</v>
      </c>
      <c r="AV161" s="152">
        <f t="shared" si="66"/>
        <v>2.4688066656184016</v>
      </c>
      <c r="AW161" s="80">
        <f t="shared" si="67"/>
        <v>2.7136592832856801</v>
      </c>
      <c r="AX161" s="80">
        <f t="shared" si="68"/>
        <v>2.7619878318426081</v>
      </c>
      <c r="AY161" s="80">
        <f t="shared" si="69"/>
        <v>2.6105108779474562</v>
      </c>
      <c r="AZ161" s="80">
        <f t="shared" si="70"/>
        <v>2.3407539874070595</v>
      </c>
      <c r="BA161" s="80">
        <f t="shared" si="71"/>
        <v>2.7501006351273518</v>
      </c>
      <c r="BB161" s="80">
        <f t="shared" si="72"/>
        <v>2.47907922281316</v>
      </c>
      <c r="BC161" s="80">
        <f t="shared" si="73"/>
        <v>2.5039049954586763</v>
      </c>
      <c r="BD161" s="80">
        <f t="shared" si="74"/>
        <v>7.578557867155368E-2</v>
      </c>
      <c r="BE161" s="80">
        <f t="shared" si="75"/>
        <v>0.11254236385784969</v>
      </c>
      <c r="BF161" s="80">
        <f t="shared" si="76"/>
        <v>0.13185761130988616</v>
      </c>
      <c r="BG161" s="80">
        <f t="shared" si="76"/>
        <v>0.1801397857123567</v>
      </c>
      <c r="BH161" s="61">
        <f t="shared" si="77"/>
        <v>-0.92703366034244161</v>
      </c>
      <c r="BI161" s="90" t="s">
        <v>347</v>
      </c>
      <c r="BJ161" s="182" t="s">
        <v>556</v>
      </c>
    </row>
    <row r="162" spans="1:62">
      <c r="A162" s="2">
        <v>182</v>
      </c>
      <c r="B162" s="13"/>
      <c r="C162" s="14"/>
      <c r="D162" s="16">
        <v>13</v>
      </c>
      <c r="E162" s="16">
        <v>37.559999999997672</v>
      </c>
      <c r="F162" s="12"/>
      <c r="G162" s="13"/>
      <c r="H162" s="13"/>
      <c r="I162" s="13"/>
      <c r="J162" s="51">
        <v>990</v>
      </c>
      <c r="K162" s="17" t="s">
        <v>253</v>
      </c>
      <c r="L162" s="99">
        <v>1</v>
      </c>
      <c r="M162" s="161">
        <v>34811565</v>
      </c>
      <c r="N162" s="161">
        <v>40273055.969999999</v>
      </c>
      <c r="O162" s="173">
        <v>36426423.82</v>
      </c>
      <c r="P162" s="161">
        <v>41171779.443000004</v>
      </c>
      <c r="Q162" s="161">
        <v>35983277.206</v>
      </c>
      <c r="R162" s="161">
        <v>37245972.619999997</v>
      </c>
      <c r="S162" s="161">
        <v>39172799.358000003</v>
      </c>
      <c r="T162" s="161">
        <v>32286231.93</v>
      </c>
      <c r="U162" s="161">
        <v>35850752.583999999</v>
      </c>
      <c r="V162" s="161">
        <v>20951596.942000002</v>
      </c>
      <c r="W162" s="161">
        <v>34767665.147</v>
      </c>
      <c r="X162" s="161">
        <v>32660530.359000001</v>
      </c>
      <c r="Y162" s="161">
        <v>35151530.483000003</v>
      </c>
      <c r="Z162" s="161">
        <v>37040977.325999998</v>
      </c>
      <c r="AA162" s="174">
        <v>25.833333333333332</v>
      </c>
      <c r="AB162" s="118">
        <f t="shared" ref="AB162:AB169" si="78">(Z162-O162)/O162</f>
        <v>1.6871090860766175E-2</v>
      </c>
      <c r="AC162" s="113"/>
      <c r="AD162" s="161">
        <v>42102.667999999998</v>
      </c>
      <c r="AE162" s="161">
        <v>47724.228000000003</v>
      </c>
      <c r="AF162" s="163">
        <v>45228.548000000003</v>
      </c>
      <c r="AG162" s="161">
        <v>56646.373</v>
      </c>
      <c r="AH162" s="161">
        <v>49128.341999999997</v>
      </c>
      <c r="AI162" s="161">
        <v>45827.311999999998</v>
      </c>
      <c r="AJ162" s="161">
        <v>45269.21</v>
      </c>
      <c r="AK162" s="161">
        <v>42274.307999999997</v>
      </c>
      <c r="AL162" s="161">
        <v>44458.805999999997</v>
      </c>
      <c r="AM162" s="161">
        <v>22266.46</v>
      </c>
      <c r="AN162" s="161">
        <v>1128.6510000000001</v>
      </c>
      <c r="AO162" s="161">
        <v>1914.94</v>
      </c>
      <c r="AP162" s="161">
        <v>2232.4340000000002</v>
      </c>
      <c r="AQ162" s="161">
        <v>3385.44</v>
      </c>
      <c r="AR162" s="118">
        <f t="shared" ref="AR162:AR169" si="79">(AQ162-AF162)/AF162</f>
        <v>-0.92514816084743645</v>
      </c>
      <c r="AS162" s="53"/>
      <c r="AT162" s="79">
        <f t="shared" ref="AT162:AT168" si="80">IF(M162=0,0,AD162*2000/M162)</f>
        <v>2.418889699443274</v>
      </c>
      <c r="AU162" s="80">
        <f t="shared" ref="AU162:AU168" si="81">IF(N162=0,0,AE162*2000/N162)</f>
        <v>2.3700326111606973</v>
      </c>
      <c r="AV162" s="152">
        <f t="shared" ref="AV162:AV168" si="82">IF(O162=0,0,AF162*2000/O162)</f>
        <v>2.4832823679587879</v>
      </c>
      <c r="AW162" s="80">
        <f t="shared" ref="AW162:AW168" si="83">IF(P162=0,0,AG162*2000/P162)</f>
        <v>2.7517087561602089</v>
      </c>
      <c r="AX162" s="80">
        <f t="shared" ref="AX162:AX168" si="84">IF(Q162=0,0,AH162*2000/Q162)</f>
        <v>2.7306207669049187</v>
      </c>
      <c r="AY162" s="80">
        <f t="shared" ref="AY162:AY168" si="85">IF(R162=0,0,AI162*2000/R162)</f>
        <v>2.4607928737719189</v>
      </c>
      <c r="AZ162" s="80">
        <f t="shared" ref="AZ162:AZ168" si="86">IF(S162=0,0,AJ162*2000/S162)</f>
        <v>2.3112573388633746</v>
      </c>
      <c r="BA162" s="80">
        <f t="shared" ref="BA162:BA168" si="87">IF(T162=0,0,AK162*2000/T162)</f>
        <v>2.6187204559302688</v>
      </c>
      <c r="BB162" s="80">
        <f t="shared" ref="BB162:BB168" si="88">IF(U162=0,0,AL162*2000/U162)</f>
        <v>2.4802160510204594</v>
      </c>
      <c r="BC162" s="80">
        <f t="shared" ref="BC162:BC168" si="89">IF(V162=0,0,AM162*2000/V162)</f>
        <v>2.1255143521173983</v>
      </c>
      <c r="BD162" s="80">
        <f t="shared" ref="BD162:BD168" si="90">IF(W162=0,0,AN162*2000/W162)</f>
        <v>6.4925326174650411E-2</v>
      </c>
      <c r="BE162" s="80">
        <f t="shared" ref="BE162:BE168" si="91">IF(X162=0,0,AO162*2000/X162)</f>
        <v>0.1172632519405684</v>
      </c>
      <c r="BF162" s="80">
        <f t="shared" si="76"/>
        <v>0.12701774115238884</v>
      </c>
      <c r="BG162" s="80">
        <f t="shared" si="76"/>
        <v>0.18279431291483089</v>
      </c>
      <c r="BH162" s="61">
        <f t="shared" ref="BH162:BH168" si="92">(BG162-AV162)/AV162</f>
        <v>-0.92639004115142798</v>
      </c>
      <c r="BI162" s="90" t="s">
        <v>347</v>
      </c>
      <c r="BJ162" s="182" t="s">
        <v>555</v>
      </c>
    </row>
    <row r="163" spans="1:62" ht="12.75" customHeight="1">
      <c r="A163" s="2">
        <v>183</v>
      </c>
      <c r="B163" s="13"/>
      <c r="C163" s="14"/>
      <c r="D163" s="16">
        <v>26</v>
      </c>
      <c r="E163" s="14">
        <v>34.160000000003492</v>
      </c>
      <c r="F163" s="12">
        <v>3947</v>
      </c>
      <c r="G163" s="13">
        <v>99</v>
      </c>
      <c r="H163" s="13" t="s">
        <v>257</v>
      </c>
      <c r="I163" s="13" t="s">
        <v>11</v>
      </c>
      <c r="J163" s="51">
        <v>2721</v>
      </c>
      <c r="K163" s="17" t="s">
        <v>256</v>
      </c>
      <c r="L163" s="99" t="s">
        <v>376</v>
      </c>
      <c r="M163" s="161">
        <v>39927707.843000002</v>
      </c>
      <c r="N163" s="161">
        <v>35245932.288999997</v>
      </c>
      <c r="O163" s="173">
        <v>36005905.331</v>
      </c>
      <c r="P163" s="161">
        <v>34718914.969999999</v>
      </c>
      <c r="Q163" s="161">
        <v>32364383.498</v>
      </c>
      <c r="R163" s="161">
        <v>36285497.460000001</v>
      </c>
      <c r="S163" s="161">
        <v>33767862.061000004</v>
      </c>
      <c r="T163" s="161">
        <v>38902989.295000002</v>
      </c>
      <c r="U163" s="161">
        <v>29296743.669</v>
      </c>
      <c r="V163" s="161">
        <v>16261520.005999999</v>
      </c>
      <c r="W163" s="161">
        <v>13975787.901999999</v>
      </c>
      <c r="X163" s="161">
        <v>16398006.777999999</v>
      </c>
      <c r="Y163" s="161">
        <v>17977744.241</v>
      </c>
      <c r="Z163" s="161">
        <v>8975831.5529999994</v>
      </c>
      <c r="AA163" s="174">
        <v>57</v>
      </c>
      <c r="AB163" s="118">
        <f t="shared" si="78"/>
        <v>-0.75071223815966437</v>
      </c>
      <c r="AC163" s="113"/>
      <c r="AD163" s="161">
        <v>42911.358000000007</v>
      </c>
      <c r="AE163" s="161">
        <v>38905.438999999998</v>
      </c>
      <c r="AF163" s="163">
        <v>39096.199000000001</v>
      </c>
      <c r="AG163" s="161">
        <v>42216.088000000003</v>
      </c>
      <c r="AH163" s="161">
        <v>40016.33</v>
      </c>
      <c r="AI163" s="161">
        <v>42573.968999999997</v>
      </c>
      <c r="AJ163" s="161">
        <v>40750.245999999999</v>
      </c>
      <c r="AK163" s="161">
        <v>43126.606999999996</v>
      </c>
      <c r="AL163" s="161">
        <v>32044.377</v>
      </c>
      <c r="AM163" s="161">
        <v>16756.109</v>
      </c>
      <c r="AN163" s="161">
        <v>14127.321</v>
      </c>
      <c r="AO163" s="161">
        <v>16712.263999999999</v>
      </c>
      <c r="AP163" s="161">
        <v>19716.637999999999</v>
      </c>
      <c r="AQ163" s="161">
        <v>10579.817999999999</v>
      </c>
      <c r="AR163" s="118">
        <f t="shared" si="79"/>
        <v>-0.7293901128342426</v>
      </c>
      <c r="AS163" s="53"/>
      <c r="AT163" s="79">
        <f t="shared" si="80"/>
        <v>2.1494526141461483</v>
      </c>
      <c r="AU163" s="80">
        <f t="shared" si="81"/>
        <v>2.2076555490712391</v>
      </c>
      <c r="AV163" s="152">
        <f t="shared" si="82"/>
        <v>2.1716548238735354</v>
      </c>
      <c r="AW163" s="80">
        <f t="shared" si="83"/>
        <v>2.4318783024456945</v>
      </c>
      <c r="AX163" s="80">
        <f t="shared" si="84"/>
        <v>2.4728621821251662</v>
      </c>
      <c r="AY163" s="80">
        <f t="shared" si="85"/>
        <v>2.3466107387356181</v>
      </c>
      <c r="AZ163" s="80">
        <f t="shared" si="86"/>
        <v>2.4135520292274744</v>
      </c>
      <c r="BA163" s="80">
        <f t="shared" si="87"/>
        <v>2.217135895289303</v>
      </c>
      <c r="BB163" s="80">
        <f t="shared" si="88"/>
        <v>2.1875726095734915</v>
      </c>
      <c r="BC163" s="80">
        <f t="shared" si="89"/>
        <v>2.0608293682038963</v>
      </c>
      <c r="BD163" s="80">
        <f t="shared" si="90"/>
        <v>2.0216850883918061</v>
      </c>
      <c r="BE163" s="80">
        <f t="shared" si="91"/>
        <v>2.0383287098553486</v>
      </c>
      <c r="BF163" s="80">
        <f t="shared" si="76"/>
        <v>2.193449604765684</v>
      </c>
      <c r="BG163" s="80">
        <f t="shared" si="76"/>
        <v>2.3574011917511752</v>
      </c>
      <c r="BH163" s="61">
        <f t="shared" si="92"/>
        <v>8.5532178427107475E-2</v>
      </c>
      <c r="BI163" s="90"/>
      <c r="BJ163" s="52" t="s">
        <v>318</v>
      </c>
    </row>
    <row r="164" spans="1:62">
      <c r="A164" s="2">
        <v>184</v>
      </c>
      <c r="B164" s="13"/>
      <c r="C164" s="14"/>
      <c r="D164" s="16">
        <v>8</v>
      </c>
      <c r="E164" s="16">
        <v>48.940000000002328</v>
      </c>
      <c r="F164" s="12">
        <v>3948</v>
      </c>
      <c r="G164" s="13">
        <v>101</v>
      </c>
      <c r="H164" s="13" t="s">
        <v>259</v>
      </c>
      <c r="I164" s="13" t="s">
        <v>11</v>
      </c>
      <c r="J164" s="51">
        <v>983</v>
      </c>
      <c r="K164" s="17" t="s">
        <v>258</v>
      </c>
      <c r="L164" s="99" t="s">
        <v>377</v>
      </c>
      <c r="M164" s="161">
        <v>85147594.599999994</v>
      </c>
      <c r="N164" s="161">
        <v>76914983.625</v>
      </c>
      <c r="O164" s="173">
        <v>84222423.125</v>
      </c>
      <c r="P164" s="161">
        <v>87636839.025000006</v>
      </c>
      <c r="Q164" s="161">
        <v>84089901.474999994</v>
      </c>
      <c r="R164" s="161">
        <v>64325953.525000006</v>
      </c>
      <c r="S164" s="161">
        <v>68972994.974999994</v>
      </c>
      <c r="T164" s="161">
        <v>88045915.870000005</v>
      </c>
      <c r="U164" s="161">
        <v>101435905.317</v>
      </c>
      <c r="V164" s="161">
        <v>90072293.194000006</v>
      </c>
      <c r="W164" s="161">
        <v>95411887.548000008</v>
      </c>
      <c r="X164" s="161">
        <v>87225450.306999996</v>
      </c>
      <c r="Y164" s="161">
        <v>73377203.497999996</v>
      </c>
      <c r="Z164" s="161">
        <v>56997932.644999996</v>
      </c>
      <c r="AA164" s="174">
        <v>23.333333333333332</v>
      </c>
      <c r="AB164" s="118">
        <f t="shared" si="78"/>
        <v>-0.3232451581165548</v>
      </c>
      <c r="AC164" s="113"/>
      <c r="AD164" s="161">
        <v>53975.770000000004</v>
      </c>
      <c r="AE164" s="161">
        <v>49904.680999999997</v>
      </c>
      <c r="AF164" s="163">
        <v>56009.209000000003</v>
      </c>
      <c r="AG164" s="161">
        <v>59330.922000000006</v>
      </c>
      <c r="AH164" s="161">
        <v>62616.962</v>
      </c>
      <c r="AI164" s="161">
        <v>53765.118000000002</v>
      </c>
      <c r="AJ164" s="161">
        <v>52005.493999999999</v>
      </c>
      <c r="AK164" s="161">
        <v>6084.4209999999994</v>
      </c>
      <c r="AL164" s="161">
        <v>3018.9350000000004</v>
      </c>
      <c r="AM164" s="161">
        <v>3172.9700000000003</v>
      </c>
      <c r="AN164" s="161">
        <v>4447.6779999999999</v>
      </c>
      <c r="AO164" s="161">
        <v>4518.4979999999996</v>
      </c>
      <c r="AP164" s="161">
        <v>3454.6530000000002</v>
      </c>
      <c r="AQ164" s="161">
        <v>2481.6120000000001</v>
      </c>
      <c r="AR164" s="118">
        <f t="shared" si="79"/>
        <v>-0.9556927861630754</v>
      </c>
      <c r="AS164" s="53"/>
      <c r="AT164" s="79">
        <f t="shared" si="80"/>
        <v>1.2678166718288013</v>
      </c>
      <c r="AU164" s="80">
        <f t="shared" si="81"/>
        <v>1.2976582363538143</v>
      </c>
      <c r="AV164" s="152">
        <f t="shared" si="82"/>
        <v>1.330030814166272</v>
      </c>
      <c r="AW164" s="80">
        <f t="shared" si="83"/>
        <v>1.3540178459215029</v>
      </c>
      <c r="AX164" s="80">
        <f t="shared" si="84"/>
        <v>1.4892861307160903</v>
      </c>
      <c r="AY164" s="80">
        <f t="shared" si="85"/>
        <v>1.6716462035531092</v>
      </c>
      <c r="AZ164" s="80">
        <f t="shared" si="86"/>
        <v>1.5079958183300566</v>
      </c>
      <c r="BA164" s="80">
        <f t="shared" si="87"/>
        <v>0.13821018135545687</v>
      </c>
      <c r="BB164" s="80">
        <f t="shared" si="88"/>
        <v>5.9523991836331482E-2</v>
      </c>
      <c r="BC164" s="80">
        <f t="shared" si="89"/>
        <v>7.0453851844672732E-2</v>
      </c>
      <c r="BD164" s="80">
        <f t="shared" si="90"/>
        <v>9.3231108078905847E-2</v>
      </c>
      <c r="BE164" s="80">
        <f t="shared" si="91"/>
        <v>0.10360503692664531</v>
      </c>
      <c r="BF164" s="80">
        <f t="shared" si="76"/>
        <v>9.4161478914746646E-2</v>
      </c>
      <c r="BG164" s="80">
        <f t="shared" si="76"/>
        <v>8.7077263502036623E-2</v>
      </c>
      <c r="BH164" s="61">
        <f t="shared" si="92"/>
        <v>-0.93452989015399546</v>
      </c>
      <c r="BI164" s="90" t="s">
        <v>351</v>
      </c>
      <c r="BJ164" s="181" t="s">
        <v>560</v>
      </c>
    </row>
    <row r="165" spans="1:62">
      <c r="A165" s="2">
        <v>185</v>
      </c>
      <c r="B165" s="13"/>
      <c r="C165" s="14"/>
      <c r="D165" s="14">
        <v>3</v>
      </c>
      <c r="E165" s="14">
        <v>17.959999999999127</v>
      </c>
      <c r="F165" s="12">
        <v>3954</v>
      </c>
      <c r="G165" s="13">
        <v>103</v>
      </c>
      <c r="H165" s="13" t="s">
        <v>261</v>
      </c>
      <c r="I165" s="13" t="s">
        <v>11</v>
      </c>
      <c r="J165" s="51">
        <v>1599</v>
      </c>
      <c r="K165" s="17" t="s">
        <v>260</v>
      </c>
      <c r="L165" s="99" t="s">
        <v>377</v>
      </c>
      <c r="M165" s="161">
        <v>83066141.150000006</v>
      </c>
      <c r="N165" s="161">
        <v>58781576.625</v>
      </c>
      <c r="O165" s="173">
        <v>87609108.349999994</v>
      </c>
      <c r="P165" s="161">
        <v>79392371.075000003</v>
      </c>
      <c r="Q165" s="161">
        <v>85537377.474999994</v>
      </c>
      <c r="R165" s="161">
        <v>77396588.525000006</v>
      </c>
      <c r="S165" s="161">
        <v>80200072.875</v>
      </c>
      <c r="T165" s="161">
        <v>68379654.018999994</v>
      </c>
      <c r="U165" s="161">
        <v>75519929.604999989</v>
      </c>
      <c r="V165" s="161">
        <v>62590499.191</v>
      </c>
      <c r="W165" s="161">
        <v>70117306.342000008</v>
      </c>
      <c r="X165" s="161">
        <v>60392448.292000003</v>
      </c>
      <c r="Y165" s="161">
        <v>70836015.495000005</v>
      </c>
      <c r="Z165" s="161">
        <v>64541573.482000001</v>
      </c>
      <c r="AA165" s="174">
        <v>41.4</v>
      </c>
      <c r="AB165" s="118">
        <f t="shared" si="78"/>
        <v>-0.26330064650178575</v>
      </c>
      <c r="AC165" s="113"/>
      <c r="AD165" s="161">
        <v>109954.41800000001</v>
      </c>
      <c r="AE165" s="161">
        <v>72052.380999999994</v>
      </c>
      <c r="AF165" s="163">
        <v>20425.95</v>
      </c>
      <c r="AG165" s="161">
        <v>5725.9089999999997</v>
      </c>
      <c r="AH165" s="161">
        <v>4254.4009999999998</v>
      </c>
      <c r="AI165" s="161">
        <v>2309.549</v>
      </c>
      <c r="AJ165" s="161">
        <v>2258.3200000000002</v>
      </c>
      <c r="AK165" s="161">
        <v>1702.479</v>
      </c>
      <c r="AL165" s="161">
        <v>1829.9939999999999</v>
      </c>
      <c r="AM165" s="161">
        <v>1925.6010000000001</v>
      </c>
      <c r="AN165" s="161">
        <v>2562.6180000000004</v>
      </c>
      <c r="AO165" s="161">
        <v>2298.3719999999998</v>
      </c>
      <c r="AP165" s="161">
        <v>4615.6769999999997</v>
      </c>
      <c r="AQ165" s="161">
        <v>2866.4380000000001</v>
      </c>
      <c r="AR165" s="118">
        <f t="shared" si="79"/>
        <v>-0.85966684536092575</v>
      </c>
      <c r="AS165" s="53"/>
      <c r="AT165" s="79">
        <f t="shared" si="80"/>
        <v>2.647394389043435</v>
      </c>
      <c r="AU165" s="80">
        <f t="shared" si="81"/>
        <v>2.4515293783173515</v>
      </c>
      <c r="AV165" s="152">
        <f t="shared" si="82"/>
        <v>0.46629740639290507</v>
      </c>
      <c r="AW165" s="80">
        <f t="shared" si="83"/>
        <v>0.14424330505486166</v>
      </c>
      <c r="AX165" s="80">
        <f t="shared" si="84"/>
        <v>9.9474665358858669E-2</v>
      </c>
      <c r="AY165" s="80">
        <f t="shared" si="85"/>
        <v>5.9680899223458372E-2</v>
      </c>
      <c r="AZ165" s="80">
        <f t="shared" si="86"/>
        <v>5.6317155809068209E-2</v>
      </c>
      <c r="BA165" s="80">
        <f t="shared" si="87"/>
        <v>4.9794899504081974E-2</v>
      </c>
      <c r="BB165" s="80">
        <f t="shared" si="88"/>
        <v>4.8463869327516972E-2</v>
      </c>
      <c r="BC165" s="80">
        <f t="shared" si="89"/>
        <v>6.1530137157841544E-2</v>
      </c>
      <c r="BD165" s="80">
        <f t="shared" si="90"/>
        <v>7.3095163910054592E-2</v>
      </c>
      <c r="BE165" s="80">
        <f t="shared" si="91"/>
        <v>7.6114549583659055E-2</v>
      </c>
      <c r="BF165" s="80">
        <f t="shared" si="76"/>
        <v>0.13032006297208515</v>
      </c>
      <c r="BG165" s="80">
        <f t="shared" si="76"/>
        <v>8.8824546578475369E-2</v>
      </c>
      <c r="BH165" s="61">
        <f t="shared" si="92"/>
        <v>-0.8095109572545397</v>
      </c>
      <c r="BI165" s="90" t="s">
        <v>369</v>
      </c>
      <c r="BJ165" s="181" t="s">
        <v>559</v>
      </c>
    </row>
    <row r="166" spans="1:62">
      <c r="A166" s="2">
        <v>186</v>
      </c>
      <c r="B166" s="13"/>
      <c r="C166" s="14"/>
      <c r="D166" s="14">
        <v>12</v>
      </c>
      <c r="E166" s="14">
        <v>19.270000000000437</v>
      </c>
      <c r="F166" s="12">
        <v>6004</v>
      </c>
      <c r="G166" s="13">
        <v>105</v>
      </c>
      <c r="H166" s="13" t="s">
        <v>263</v>
      </c>
      <c r="I166" s="13" t="s">
        <v>11</v>
      </c>
      <c r="J166" s="51">
        <v>2837</v>
      </c>
      <c r="K166" s="17" t="s">
        <v>262</v>
      </c>
      <c r="L166" s="99">
        <v>1</v>
      </c>
      <c r="M166" s="161">
        <v>41997102.450000003</v>
      </c>
      <c r="N166" s="161">
        <v>42099716.399999999</v>
      </c>
      <c r="O166" s="173">
        <v>38976405.097999997</v>
      </c>
      <c r="P166" s="161">
        <v>38319772.645000003</v>
      </c>
      <c r="Q166" s="161">
        <v>32047636.440000001</v>
      </c>
      <c r="R166" s="161">
        <v>45538588.413000003</v>
      </c>
      <c r="S166" s="161">
        <v>42628200.156000003</v>
      </c>
      <c r="T166" s="161">
        <v>35627998.027000003</v>
      </c>
      <c r="U166" s="161">
        <v>46624079.910999998</v>
      </c>
      <c r="V166" s="161">
        <v>34033512.479999997</v>
      </c>
      <c r="W166" s="161">
        <v>39303016.825000003</v>
      </c>
      <c r="X166" s="161">
        <v>43170713.213</v>
      </c>
      <c r="Y166" s="161">
        <v>40373790.321000002</v>
      </c>
      <c r="Z166" s="161">
        <v>41756759.967</v>
      </c>
      <c r="AA166" s="174">
        <v>60</v>
      </c>
      <c r="AB166" s="118">
        <f t="shared" si="78"/>
        <v>7.1334307564005481E-2</v>
      </c>
      <c r="AC166" s="113"/>
      <c r="AD166" s="161">
        <v>23356.695</v>
      </c>
      <c r="AE166" s="161">
        <v>23528.192999999999</v>
      </c>
      <c r="AF166" s="163">
        <v>21667.348999999998</v>
      </c>
      <c r="AG166" s="161">
        <v>21904.071</v>
      </c>
      <c r="AH166" s="161">
        <v>18646.41</v>
      </c>
      <c r="AI166" s="161">
        <v>24838.397000000001</v>
      </c>
      <c r="AJ166" s="161">
        <v>23335.53</v>
      </c>
      <c r="AK166" s="161">
        <v>18494.056</v>
      </c>
      <c r="AL166" s="161">
        <v>6363.3670000000002</v>
      </c>
      <c r="AM166" s="161">
        <v>5529.2179999999998</v>
      </c>
      <c r="AN166" s="161">
        <v>5497.7240000000002</v>
      </c>
      <c r="AO166" s="161">
        <v>7037.7790000000005</v>
      </c>
      <c r="AP166" s="161">
        <v>6482.17</v>
      </c>
      <c r="AQ166" s="161">
        <v>8887.9650000000001</v>
      </c>
      <c r="AR166" s="118">
        <f t="shared" si="79"/>
        <v>-0.58979914894064789</v>
      </c>
      <c r="AS166" s="53"/>
      <c r="AT166" s="79">
        <f t="shared" si="80"/>
        <v>1.1123003082323362</v>
      </c>
      <c r="AU166" s="80">
        <f t="shared" si="81"/>
        <v>1.1177364130652434</v>
      </c>
      <c r="AV166" s="152">
        <f t="shared" si="82"/>
        <v>1.1118187501141208</v>
      </c>
      <c r="AW166" s="80">
        <f t="shared" si="83"/>
        <v>1.1432255197817862</v>
      </c>
      <c r="AX166" s="80">
        <f t="shared" si="84"/>
        <v>1.163668343212146</v>
      </c>
      <c r="AY166" s="80">
        <f t="shared" si="85"/>
        <v>1.0908725046430876</v>
      </c>
      <c r="AZ166" s="80">
        <f t="shared" si="86"/>
        <v>1.0948400314628568</v>
      </c>
      <c r="BA166" s="80">
        <f t="shared" si="87"/>
        <v>1.0381754251801985</v>
      </c>
      <c r="BB166" s="80">
        <f t="shared" si="88"/>
        <v>0.27296482899595809</v>
      </c>
      <c r="BC166" s="80">
        <f t="shared" si="89"/>
        <v>0.32492784888126247</v>
      </c>
      <c r="BD166" s="80">
        <f t="shared" si="90"/>
        <v>0.27976091629195182</v>
      </c>
      <c r="BE166" s="80">
        <f t="shared" si="91"/>
        <v>0.32604413854718123</v>
      </c>
      <c r="BF166" s="80">
        <f t="shared" si="76"/>
        <v>0.3211078250747425</v>
      </c>
      <c r="BG166" s="80">
        <f t="shared" si="76"/>
        <v>0.42570185076735267</v>
      </c>
      <c r="BH166" s="61">
        <f t="shared" si="92"/>
        <v>-0.61711218602523366</v>
      </c>
      <c r="BI166" s="90" t="s">
        <v>439</v>
      </c>
      <c r="BJ166" s="181" t="s">
        <v>558</v>
      </c>
    </row>
    <row r="167" spans="1:62">
      <c r="A167" s="2">
        <v>187</v>
      </c>
      <c r="B167" s="13"/>
      <c r="C167" s="14"/>
      <c r="D167" s="14">
        <v>14</v>
      </c>
      <c r="E167" s="14">
        <v>18.180000000000291</v>
      </c>
      <c r="F167" s="12"/>
      <c r="G167" s="13"/>
      <c r="H167" s="13"/>
      <c r="I167" s="13"/>
      <c r="J167" s="51">
        <v>6249</v>
      </c>
      <c r="K167" s="17" t="s">
        <v>264</v>
      </c>
      <c r="L167" s="99">
        <v>2</v>
      </c>
      <c r="M167" s="161">
        <v>31957882.975000001</v>
      </c>
      <c r="N167" s="161">
        <v>38351435.774999999</v>
      </c>
      <c r="O167" s="173">
        <v>36129218.259000003</v>
      </c>
      <c r="P167" s="161">
        <v>38987675.262000002</v>
      </c>
      <c r="Q167" s="161">
        <v>33871161.409999996</v>
      </c>
      <c r="R167" s="161">
        <v>40065033.262999997</v>
      </c>
      <c r="S167" s="161">
        <v>35266830.119000003</v>
      </c>
      <c r="T167" s="161">
        <v>37190188.692000002</v>
      </c>
      <c r="U167" s="161">
        <v>38808663.691</v>
      </c>
      <c r="V167" s="161">
        <v>26534972.537</v>
      </c>
      <c r="W167" s="161">
        <v>40956357.185000002</v>
      </c>
      <c r="X167" s="161">
        <v>38348820.630999997</v>
      </c>
      <c r="Y167" s="161">
        <v>37451517.884000003</v>
      </c>
      <c r="Z167" s="161">
        <v>35193616.056000002</v>
      </c>
      <c r="AA167" s="174">
        <v>90</v>
      </c>
      <c r="AB167" s="118">
        <f t="shared" si="78"/>
        <v>-2.5895999085641372E-2</v>
      </c>
      <c r="AC167" s="113"/>
      <c r="AD167" s="161">
        <v>17704.740000000002</v>
      </c>
      <c r="AE167" s="161">
        <v>21286.947</v>
      </c>
      <c r="AF167" s="163">
        <v>20241.713</v>
      </c>
      <c r="AG167" s="161">
        <v>22492.174999999999</v>
      </c>
      <c r="AH167" s="161">
        <v>20135.800999999999</v>
      </c>
      <c r="AI167" s="161">
        <v>22365.061000000002</v>
      </c>
      <c r="AJ167" s="161">
        <v>19531.602999999999</v>
      </c>
      <c r="AK167" s="161">
        <v>19943.444</v>
      </c>
      <c r="AL167" s="161">
        <v>5651.3040000000001</v>
      </c>
      <c r="AM167" s="161">
        <v>3140.8780000000002</v>
      </c>
      <c r="AN167" s="161">
        <v>7186.0159999999996</v>
      </c>
      <c r="AO167" s="161">
        <v>5995.3879999999999</v>
      </c>
      <c r="AP167" s="161">
        <v>6414.6809999999996</v>
      </c>
      <c r="AQ167" s="161">
        <v>5588.857</v>
      </c>
      <c r="AR167" s="118">
        <f t="shared" si="79"/>
        <v>-0.72389406963728808</v>
      </c>
      <c r="AS167" s="53"/>
      <c r="AT167" s="79">
        <f t="shared" si="80"/>
        <v>1.1080045579896551</v>
      </c>
      <c r="AU167" s="80">
        <f t="shared" si="81"/>
        <v>1.1100990911988875</v>
      </c>
      <c r="AV167" s="152">
        <f t="shared" si="82"/>
        <v>1.1205176295204045</v>
      </c>
      <c r="AW167" s="80">
        <f t="shared" si="83"/>
        <v>1.1538094974296853</v>
      </c>
      <c r="AX167" s="80">
        <f t="shared" si="84"/>
        <v>1.1889643083838974</v>
      </c>
      <c r="AY167" s="80">
        <f t="shared" si="85"/>
        <v>1.1164379099944042</v>
      </c>
      <c r="AZ167" s="80">
        <f t="shared" si="86"/>
        <v>1.107647210372749</v>
      </c>
      <c r="BA167" s="80">
        <f t="shared" si="87"/>
        <v>1.0725110412946113</v>
      </c>
      <c r="BB167" s="80">
        <f t="shared" si="88"/>
        <v>0.29123929878114185</v>
      </c>
      <c r="BC167" s="80">
        <f t="shared" si="89"/>
        <v>0.23673497273233676</v>
      </c>
      <c r="BD167" s="80">
        <f t="shared" si="90"/>
        <v>0.35091089608095477</v>
      </c>
      <c r="BE167" s="80">
        <f t="shared" si="91"/>
        <v>0.31267652571059845</v>
      </c>
      <c r="BF167" s="80">
        <f t="shared" si="76"/>
        <v>0.34255919986305672</v>
      </c>
      <c r="BG167" s="80">
        <f t="shared" si="76"/>
        <v>0.31760629490911213</v>
      </c>
      <c r="BH167" s="61">
        <f t="shared" si="92"/>
        <v>-0.7165539510118627</v>
      </c>
      <c r="BI167" s="90" t="s">
        <v>440</v>
      </c>
      <c r="BJ167" s="181" t="s">
        <v>558</v>
      </c>
    </row>
    <row r="168" spans="1:62" ht="13.5" thickBot="1">
      <c r="A168" s="2">
        <v>188</v>
      </c>
      <c r="B168" s="23"/>
      <c r="C168" s="24"/>
      <c r="D168" s="43">
        <v>32</v>
      </c>
      <c r="E168" s="24">
        <v>37.720000000001164</v>
      </c>
      <c r="F168" s="22">
        <v>6264</v>
      </c>
      <c r="G168" s="23">
        <v>102</v>
      </c>
      <c r="H168" s="23" t="s">
        <v>284</v>
      </c>
      <c r="I168" s="23" t="s">
        <v>11</v>
      </c>
      <c r="J168" s="49">
        <v>2408</v>
      </c>
      <c r="K168" s="27" t="s">
        <v>283</v>
      </c>
      <c r="L168" s="100">
        <v>1</v>
      </c>
      <c r="M168" s="164">
        <v>70532215.825000003</v>
      </c>
      <c r="N168" s="164">
        <v>59229087.075000003</v>
      </c>
      <c r="O168" s="175">
        <v>84095132.549999997</v>
      </c>
      <c r="P168" s="164">
        <v>92378031.150000006</v>
      </c>
      <c r="Q168" s="164">
        <v>75682741</v>
      </c>
      <c r="R168" s="164">
        <v>92852958.400000006</v>
      </c>
      <c r="S168" s="164">
        <v>63881965.350000001</v>
      </c>
      <c r="T168" s="164">
        <v>95972917.839000002</v>
      </c>
      <c r="U168" s="164">
        <v>93784729.946999997</v>
      </c>
      <c r="V168" s="164">
        <v>85507034.192000002</v>
      </c>
      <c r="W168" s="164">
        <v>75267938.787</v>
      </c>
      <c r="X168" s="164">
        <v>86577936.924999997</v>
      </c>
      <c r="Y168" s="164">
        <v>83112472.103</v>
      </c>
      <c r="Z168" s="164">
        <v>55681186.501000002</v>
      </c>
      <c r="AA168" s="176">
        <v>51.5</v>
      </c>
      <c r="AB168" s="119">
        <f t="shared" si="78"/>
        <v>-0.33787860471123066</v>
      </c>
      <c r="AC168" s="114"/>
      <c r="AD168" s="164">
        <v>38349.881999999998</v>
      </c>
      <c r="AE168" s="164">
        <v>29278.851999999999</v>
      </c>
      <c r="AF168" s="165">
        <v>43223.711000000003</v>
      </c>
      <c r="AG168" s="164">
        <v>48035.714</v>
      </c>
      <c r="AH168" s="164">
        <v>37823.298000000003</v>
      </c>
      <c r="AI168" s="164">
        <v>42981.911999999997</v>
      </c>
      <c r="AJ168" s="164">
        <v>31051.88</v>
      </c>
      <c r="AK168" s="164">
        <v>2301.8539999999998</v>
      </c>
      <c r="AL168" s="164">
        <v>2247.9569999999999</v>
      </c>
      <c r="AM168" s="164">
        <v>2767.8780000000002</v>
      </c>
      <c r="AN168" s="164">
        <v>3247.09</v>
      </c>
      <c r="AO168" s="164">
        <v>2009.462</v>
      </c>
      <c r="AP168" s="164">
        <v>1151.2629999999999</v>
      </c>
      <c r="AQ168" s="164">
        <v>2903.0439999999999</v>
      </c>
      <c r="AR168" s="119">
        <f t="shared" si="79"/>
        <v>-0.93283677100284146</v>
      </c>
      <c r="AS168" s="54"/>
      <c r="AT168" s="83">
        <f t="shared" si="80"/>
        <v>1.0874429947061712</v>
      </c>
      <c r="AU168" s="84">
        <f t="shared" si="81"/>
        <v>0.98866463914681224</v>
      </c>
      <c r="AV168" s="154">
        <f t="shared" si="82"/>
        <v>1.0279717669581103</v>
      </c>
      <c r="AW168" s="84">
        <f t="shared" si="83"/>
        <v>1.0399813332674606</v>
      </c>
      <c r="AX168" s="84">
        <f t="shared" si="84"/>
        <v>0.99952241423179955</v>
      </c>
      <c r="AY168" s="84">
        <f t="shared" si="85"/>
        <v>0.92580597841242285</v>
      </c>
      <c r="AZ168" s="84">
        <f t="shared" si="86"/>
        <v>0.97216420408706161</v>
      </c>
      <c r="BA168" s="84">
        <f t="shared" si="87"/>
        <v>4.79688239522214E-2</v>
      </c>
      <c r="BB168" s="84">
        <f t="shared" si="88"/>
        <v>4.7938656991823175E-2</v>
      </c>
      <c r="BC168" s="84">
        <f t="shared" si="89"/>
        <v>6.4740357940258467E-2</v>
      </c>
      <c r="BD168" s="84">
        <f t="shared" si="90"/>
        <v>8.6280826931873555E-2</v>
      </c>
      <c r="BE168" s="84">
        <f t="shared" si="91"/>
        <v>4.6419724732889855E-2</v>
      </c>
      <c r="BF168" s="84">
        <f t="shared" si="76"/>
        <v>2.7703736175077494E-2</v>
      </c>
      <c r="BG168" s="84">
        <f t="shared" si="76"/>
        <v>0.10427378374732955</v>
      </c>
      <c r="BH168" s="63">
        <f t="shared" si="92"/>
        <v>-0.89856357236747075</v>
      </c>
      <c r="BI168" s="91" t="s">
        <v>351</v>
      </c>
      <c r="BJ168" s="181" t="s">
        <v>557</v>
      </c>
    </row>
    <row r="169" spans="1:62">
      <c r="B169" s="52" t="s">
        <v>323</v>
      </c>
      <c r="M169" s="59">
        <f t="shared" ref="M169:X169" si="93">SUM(M2:M168)</f>
        <v>5759636981.1590033</v>
      </c>
      <c r="N169" s="59">
        <f t="shared" si="93"/>
        <v>5415501289.5669994</v>
      </c>
      <c r="O169" s="70">
        <f t="shared" si="93"/>
        <v>5605838022.210001</v>
      </c>
      <c r="P169" s="59">
        <f t="shared" si="93"/>
        <v>5661534433.7675028</v>
      </c>
      <c r="Q169" s="59">
        <f t="shared" si="93"/>
        <v>5567289036.8370018</v>
      </c>
      <c r="R169" s="59">
        <f t="shared" si="93"/>
        <v>5691854735.7535019</v>
      </c>
      <c r="S169" s="59">
        <f t="shared" si="93"/>
        <v>5545837363.0490017</v>
      </c>
      <c r="T169" s="59">
        <f t="shared" si="93"/>
        <v>5615822253.5295048</v>
      </c>
      <c r="U169" s="59">
        <f t="shared" si="93"/>
        <v>5470399170.3045015</v>
      </c>
      <c r="V169" s="59">
        <f t="shared" si="93"/>
        <v>4748470894.5365009</v>
      </c>
      <c r="W169" s="59">
        <f t="shared" si="93"/>
        <v>5018538736.9040003</v>
      </c>
      <c r="X169" s="59">
        <f t="shared" si="93"/>
        <v>4519993592.4925003</v>
      </c>
      <c r="Y169" s="59">
        <f>SUM(Y2:Y168)</f>
        <v>3856648242.7155008</v>
      </c>
      <c r="Z169" s="59">
        <f>SUM(Z2:Z168)</f>
        <v>3877513660.2285008</v>
      </c>
      <c r="AB169" s="55">
        <f t="shared" si="78"/>
        <v>-0.30830793810559287</v>
      </c>
      <c r="AC169" s="52"/>
      <c r="AD169" s="95">
        <f t="shared" ref="AD169:AQ169" si="94">SUM(AD2:AD168)</f>
        <v>4975086.4845000003</v>
      </c>
      <c r="AE169" s="95">
        <f t="shared" si="94"/>
        <v>4623166.5240000002</v>
      </c>
      <c r="AF169" s="94">
        <f t="shared" si="94"/>
        <v>4581447.1490000021</v>
      </c>
      <c r="AG169" s="95">
        <f t="shared" si="94"/>
        <v>4813180.8254999993</v>
      </c>
      <c r="AH169" s="95">
        <f t="shared" si="94"/>
        <v>4755350.3729999997</v>
      </c>
      <c r="AI169" s="95">
        <f t="shared" si="94"/>
        <v>4692301.3744999962</v>
      </c>
      <c r="AJ169" s="95">
        <f t="shared" si="94"/>
        <v>4384553.4540000008</v>
      </c>
      <c r="AK169" s="95">
        <f t="shared" si="94"/>
        <v>4039598.9355000006</v>
      </c>
      <c r="AL169" s="95">
        <f t="shared" si="94"/>
        <v>3187823.3069999991</v>
      </c>
      <c r="AM169" s="95">
        <f t="shared" si="94"/>
        <v>2201321.7665000004</v>
      </c>
      <c r="AN169" s="95">
        <f t="shared" si="94"/>
        <v>1658067.718000001</v>
      </c>
      <c r="AO169" s="95">
        <f t="shared" si="94"/>
        <v>1520651.6860000009</v>
      </c>
      <c r="AP169" s="95">
        <f t="shared" si="94"/>
        <v>944131.07850000064</v>
      </c>
      <c r="AQ169" s="95">
        <f t="shared" si="94"/>
        <v>890291.88799999969</v>
      </c>
      <c r="AR169" s="55">
        <f t="shared" si="79"/>
        <v>-0.80567452618233848</v>
      </c>
      <c r="AS169" s="53"/>
      <c r="AT169" s="53"/>
      <c r="AU169" s="53"/>
      <c r="BH169" s="89"/>
      <c r="BI169" s="8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Key</vt:lpstr>
      <vt:lpstr>2013 TopEGU SO2 only</vt:lpstr>
      <vt:lpstr>2000-13TopEGU more data</vt:lpstr>
      <vt:lpstr>'2013 TopEGU SO2 only'!Print_Titles</vt:lpstr>
    </vt:vector>
  </TitlesOfParts>
  <Company>Marama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McDill</dc:creator>
  <cp:lastModifiedBy>KnightK</cp:lastModifiedBy>
  <cp:lastPrinted>2012-08-30T14:01:02Z</cp:lastPrinted>
  <dcterms:created xsi:type="dcterms:W3CDTF">2007-06-12T14:39:39Z</dcterms:created>
  <dcterms:modified xsi:type="dcterms:W3CDTF">2015-01-26T16:34:00Z</dcterms:modified>
</cp:coreProperties>
</file>