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G:\ADMIN - Godburn\Nicole\Nursing Home\Case Mix\CASE Mix Doc\"/>
    </mc:Choice>
  </mc:AlternateContent>
  <xr:revisionPtr revIDLastSave="0" documentId="13_ncr:1_{16EB944F-395F-4D12-B797-788BA305B8A5}" xr6:coauthVersionLast="46" xr6:coauthVersionMax="46" xr10:uidLastSave="{00000000-0000-0000-0000-000000000000}"/>
  <bookViews>
    <workbookView xWindow="-120" yWindow="-120" windowWidth="19440" windowHeight="15000" xr2:uid="{00000000-000D-0000-FFFF-FFFF00000000}"/>
  </bookViews>
  <sheets>
    <sheet name="Provider FI" sheetId="1" r:id="rId1"/>
    <sheet name="MGMT FI" sheetId="2" r:id="rId2"/>
  </sheets>
  <definedNames>
    <definedName name="_xlnm._FilterDatabase" localSheetId="0" hidden="1">'Provider FI'!$A$7:$Z$206</definedName>
    <definedName name="_xlnm.Print_Titles" localSheetId="0">'Provider FI'!$A:$C,'Provider FI'!$1:$7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D202" i="1" l="1"/>
  <c r="AD201" i="1"/>
  <c r="AD200" i="1"/>
  <c r="AD199" i="1"/>
  <c r="AD198" i="1"/>
  <c r="AD197" i="1"/>
  <c r="AD196" i="1"/>
  <c r="AD195" i="1"/>
  <c r="AD194" i="1"/>
  <c r="AD193" i="1"/>
  <c r="AD192" i="1"/>
  <c r="AD191" i="1"/>
  <c r="AD190" i="1"/>
  <c r="AD189" i="1"/>
  <c r="AD188" i="1"/>
  <c r="AD187" i="1"/>
  <c r="AD186" i="1"/>
  <c r="AD185" i="1"/>
  <c r="AD184" i="1"/>
  <c r="AD183" i="1"/>
  <c r="AD182" i="1"/>
  <c r="AD181" i="1"/>
  <c r="AD180" i="1"/>
  <c r="AD179" i="1"/>
  <c r="AD178" i="1"/>
  <c r="AD177" i="1"/>
  <c r="AD176" i="1"/>
  <c r="AD175" i="1"/>
  <c r="AD174" i="1"/>
  <c r="AD173" i="1"/>
  <c r="AD172" i="1"/>
  <c r="AD171" i="1"/>
  <c r="AD170" i="1"/>
  <c r="AD169" i="1"/>
  <c r="AD168" i="1"/>
  <c r="AD167" i="1"/>
  <c r="AD166" i="1"/>
  <c r="AD165" i="1"/>
  <c r="AD164" i="1"/>
  <c r="AD163" i="1"/>
  <c r="AD162" i="1"/>
  <c r="AD161" i="1"/>
  <c r="AD160" i="1"/>
  <c r="AD159" i="1"/>
  <c r="AD158" i="1"/>
  <c r="AD157" i="1"/>
  <c r="AD156" i="1"/>
  <c r="AD155" i="1"/>
  <c r="AD154" i="1"/>
  <c r="AD153" i="1"/>
  <c r="AD152" i="1"/>
  <c r="AD151" i="1"/>
  <c r="AD150" i="1"/>
  <c r="AD149" i="1"/>
  <c r="AD148" i="1"/>
  <c r="AD147" i="1"/>
  <c r="AD146" i="1"/>
  <c r="AD145" i="1"/>
  <c r="AD144" i="1"/>
  <c r="AD143" i="1"/>
  <c r="AD142" i="1"/>
  <c r="AD141" i="1"/>
  <c r="AD140" i="1"/>
  <c r="AD139" i="1"/>
  <c r="AD138" i="1"/>
  <c r="AD137" i="1"/>
  <c r="AD136" i="1"/>
  <c r="AD135" i="1"/>
  <c r="AD134" i="1"/>
  <c r="AD133" i="1"/>
  <c r="AD132" i="1"/>
  <c r="AD131" i="1"/>
  <c r="AD130" i="1"/>
  <c r="AD129" i="1"/>
  <c r="AD128" i="1"/>
  <c r="AD127" i="1"/>
  <c r="AD126" i="1"/>
  <c r="AD125" i="1"/>
  <c r="AD124" i="1"/>
  <c r="AD123" i="1"/>
  <c r="AD122" i="1"/>
  <c r="AD121" i="1"/>
  <c r="AD120" i="1"/>
  <c r="AD119" i="1"/>
  <c r="AD118" i="1"/>
  <c r="AD117" i="1"/>
  <c r="AD116" i="1"/>
  <c r="AD115" i="1"/>
  <c r="AD114" i="1"/>
  <c r="AD113" i="1"/>
  <c r="AD112" i="1"/>
  <c r="AD111" i="1"/>
  <c r="AD110" i="1"/>
  <c r="AD109" i="1"/>
  <c r="AD108" i="1"/>
  <c r="AD107" i="1"/>
  <c r="AD106" i="1"/>
  <c r="AD105" i="1"/>
  <c r="AD104" i="1"/>
  <c r="AD103" i="1"/>
  <c r="AD102" i="1"/>
  <c r="AD101" i="1"/>
  <c r="AD100" i="1"/>
  <c r="AD99" i="1"/>
  <c r="AD98" i="1"/>
  <c r="AD97" i="1"/>
  <c r="AD96" i="1"/>
  <c r="AD95" i="1"/>
  <c r="AD94" i="1"/>
  <c r="AD93" i="1"/>
  <c r="AD92" i="1"/>
  <c r="AD91" i="1"/>
  <c r="AD90" i="1"/>
  <c r="AD89" i="1"/>
  <c r="AD88" i="1"/>
  <c r="AD87" i="1"/>
  <c r="AD86" i="1"/>
  <c r="AD85" i="1"/>
  <c r="AD84" i="1"/>
  <c r="AD83" i="1"/>
  <c r="AD82" i="1"/>
  <c r="AD81" i="1"/>
  <c r="AD80" i="1"/>
  <c r="AD79" i="1"/>
  <c r="AD78" i="1"/>
  <c r="AD77" i="1"/>
  <c r="AD76" i="1"/>
  <c r="AD75" i="1"/>
  <c r="AD74" i="1"/>
  <c r="AD73" i="1"/>
  <c r="AD72" i="1"/>
  <c r="AD71" i="1"/>
  <c r="AD70" i="1"/>
  <c r="AD69" i="1"/>
  <c r="AD68" i="1"/>
  <c r="AD67" i="1"/>
  <c r="AD66" i="1"/>
  <c r="AD65" i="1"/>
  <c r="AD64" i="1"/>
  <c r="AD63" i="1"/>
  <c r="AD62" i="1"/>
  <c r="AD61" i="1"/>
  <c r="AD60" i="1"/>
  <c r="AD59" i="1"/>
  <c r="AD58" i="1"/>
  <c r="AD57" i="1"/>
  <c r="AD56" i="1"/>
  <c r="AD55" i="1"/>
  <c r="AD54" i="1"/>
  <c r="AD53" i="1"/>
  <c r="AD52" i="1"/>
  <c r="AD51" i="1"/>
  <c r="AD50" i="1"/>
  <c r="AD49" i="1"/>
  <c r="AD48" i="1"/>
  <c r="AD47" i="1"/>
  <c r="AD46" i="1"/>
  <c r="AD45" i="1"/>
  <c r="AD44" i="1"/>
  <c r="AD43" i="1"/>
  <c r="AD42" i="1"/>
  <c r="AD41" i="1"/>
  <c r="AD40" i="1"/>
  <c r="AD39" i="1"/>
  <c r="AD38" i="1"/>
  <c r="AD37" i="1"/>
  <c r="AD36" i="1"/>
  <c r="AD35" i="1"/>
  <c r="AD34" i="1"/>
  <c r="AD33" i="1"/>
  <c r="AD32" i="1"/>
  <c r="AD31" i="1"/>
  <c r="AD30" i="1"/>
  <c r="AD29" i="1"/>
  <c r="AD28" i="1"/>
  <c r="AD27" i="1"/>
  <c r="AD26" i="1"/>
  <c r="AD25" i="1"/>
  <c r="AD24" i="1"/>
  <c r="AD23" i="1"/>
  <c r="AD22" i="1"/>
  <c r="AD21" i="1"/>
  <c r="AD20" i="1"/>
  <c r="AD19" i="1"/>
  <c r="AD18" i="1"/>
  <c r="AD17" i="1"/>
  <c r="AD16" i="1"/>
  <c r="AD15" i="1"/>
  <c r="AD14" i="1"/>
  <c r="AD13" i="1"/>
  <c r="AD12" i="1"/>
  <c r="AD11" i="1"/>
  <c r="AD10" i="1"/>
  <c r="AD9" i="1"/>
  <c r="AD8" i="1"/>
  <c r="R202" i="1"/>
  <c r="R201" i="1"/>
  <c r="R200" i="1"/>
  <c r="R199" i="1"/>
  <c r="R198" i="1"/>
  <c r="R197" i="1"/>
  <c r="R196" i="1"/>
  <c r="R195" i="1"/>
  <c r="R194" i="1"/>
  <c r="R193" i="1"/>
  <c r="R192" i="1"/>
  <c r="R191" i="1"/>
  <c r="R190" i="1"/>
  <c r="R189" i="1"/>
  <c r="R188" i="1"/>
  <c r="R187" i="1"/>
  <c r="R186" i="1"/>
  <c r="R185" i="1"/>
  <c r="R184" i="1"/>
  <c r="R183" i="1"/>
  <c r="R182" i="1"/>
  <c r="R181" i="1"/>
  <c r="R180" i="1"/>
  <c r="R179" i="1"/>
  <c r="R178" i="1"/>
  <c r="R177" i="1"/>
  <c r="R176" i="1"/>
  <c r="R175" i="1"/>
  <c r="R174" i="1"/>
  <c r="R173" i="1"/>
  <c r="R172" i="1"/>
  <c r="R171" i="1"/>
  <c r="R170" i="1"/>
  <c r="R169" i="1"/>
  <c r="R168" i="1"/>
  <c r="R167" i="1"/>
  <c r="R166" i="1"/>
  <c r="R165" i="1"/>
  <c r="R164" i="1"/>
  <c r="R163" i="1"/>
  <c r="R162" i="1"/>
  <c r="R161" i="1"/>
  <c r="R160" i="1"/>
  <c r="R159" i="1"/>
  <c r="R158" i="1"/>
  <c r="R157" i="1"/>
  <c r="R156" i="1"/>
  <c r="R155" i="1"/>
  <c r="R154" i="1"/>
  <c r="R153" i="1"/>
  <c r="R152" i="1"/>
  <c r="R151" i="1"/>
  <c r="R150" i="1"/>
  <c r="R149" i="1"/>
  <c r="R148" i="1"/>
  <c r="R147" i="1"/>
  <c r="R146" i="1"/>
  <c r="R145" i="1"/>
  <c r="R144" i="1"/>
  <c r="R143" i="1"/>
  <c r="R142" i="1"/>
  <c r="R141" i="1"/>
  <c r="R140" i="1"/>
  <c r="R139" i="1"/>
  <c r="R138" i="1"/>
  <c r="R137" i="1"/>
  <c r="R136" i="1"/>
  <c r="R135" i="1"/>
  <c r="R134" i="1"/>
  <c r="R133" i="1"/>
  <c r="R132" i="1"/>
  <c r="R131" i="1"/>
  <c r="R130" i="1"/>
  <c r="R129" i="1"/>
  <c r="R128" i="1"/>
  <c r="R127" i="1"/>
  <c r="R126" i="1"/>
  <c r="R125" i="1"/>
  <c r="R124" i="1"/>
  <c r="R123" i="1"/>
  <c r="R122" i="1"/>
  <c r="R121" i="1"/>
  <c r="R120" i="1"/>
  <c r="R119" i="1"/>
  <c r="R118" i="1"/>
  <c r="R117" i="1"/>
  <c r="R116" i="1"/>
  <c r="R115" i="1"/>
  <c r="R114" i="1"/>
  <c r="R113" i="1"/>
  <c r="R112" i="1"/>
  <c r="R111" i="1"/>
  <c r="R110" i="1"/>
  <c r="R109" i="1"/>
  <c r="R108" i="1"/>
  <c r="R107" i="1"/>
  <c r="R106" i="1"/>
  <c r="R105" i="1"/>
  <c r="R104" i="1"/>
  <c r="R103" i="1"/>
  <c r="R102" i="1"/>
  <c r="R101" i="1"/>
  <c r="R100" i="1"/>
  <c r="R99" i="1"/>
  <c r="R98" i="1"/>
  <c r="R97" i="1"/>
  <c r="R96" i="1"/>
  <c r="R95" i="1"/>
  <c r="R94" i="1"/>
  <c r="R93" i="1"/>
  <c r="R92" i="1"/>
  <c r="R91" i="1"/>
  <c r="R90" i="1"/>
  <c r="R89" i="1"/>
  <c r="R88" i="1"/>
  <c r="R87" i="1"/>
  <c r="R86" i="1"/>
  <c r="R85" i="1"/>
  <c r="R84" i="1"/>
  <c r="R83" i="1"/>
  <c r="R82" i="1"/>
  <c r="R81" i="1"/>
  <c r="R80" i="1"/>
  <c r="R79" i="1"/>
  <c r="R78" i="1"/>
  <c r="R77" i="1"/>
  <c r="R76" i="1"/>
  <c r="R75" i="1"/>
  <c r="R74" i="1"/>
  <c r="R73" i="1"/>
  <c r="R72" i="1"/>
  <c r="R71" i="1"/>
  <c r="R70" i="1"/>
  <c r="R69" i="1"/>
  <c r="R68" i="1"/>
  <c r="R67" i="1"/>
  <c r="R66" i="1"/>
  <c r="R65" i="1"/>
  <c r="R64" i="1"/>
  <c r="R63" i="1"/>
  <c r="R62" i="1"/>
  <c r="R61" i="1"/>
  <c r="R60" i="1"/>
  <c r="R59" i="1"/>
  <c r="R58" i="1"/>
  <c r="R57" i="1"/>
  <c r="R56" i="1"/>
  <c r="R55" i="1"/>
  <c r="R54" i="1"/>
  <c r="R53" i="1"/>
  <c r="R52" i="1"/>
  <c r="R51" i="1"/>
  <c r="R50" i="1"/>
  <c r="R49" i="1"/>
  <c r="R48" i="1"/>
  <c r="R47" i="1"/>
  <c r="R46" i="1"/>
  <c r="R45" i="1"/>
  <c r="R44" i="1"/>
  <c r="R43" i="1"/>
  <c r="R42" i="1"/>
  <c r="R41" i="1"/>
  <c r="R40" i="1"/>
  <c r="R39" i="1"/>
  <c r="R38" i="1"/>
  <c r="R37" i="1"/>
  <c r="R36" i="1"/>
  <c r="R35" i="1"/>
  <c r="R34" i="1"/>
  <c r="R33" i="1"/>
  <c r="R32" i="1"/>
  <c r="R31" i="1"/>
  <c r="R30" i="1"/>
  <c r="R29" i="1"/>
  <c r="R28" i="1"/>
  <c r="R27" i="1"/>
  <c r="R26" i="1"/>
  <c r="R25" i="1"/>
  <c r="R24" i="1"/>
  <c r="R23" i="1"/>
  <c r="R22" i="1"/>
  <c r="R21" i="1"/>
  <c r="R20" i="1"/>
  <c r="R19" i="1"/>
  <c r="R18" i="1"/>
  <c r="R17" i="1"/>
  <c r="R16" i="1"/>
  <c r="R15" i="1"/>
  <c r="R14" i="1"/>
  <c r="R13" i="1"/>
  <c r="R12" i="1"/>
  <c r="R11" i="1"/>
  <c r="R10" i="1"/>
  <c r="R9" i="1"/>
  <c r="R8" i="1"/>
  <c r="X172" i="1"/>
  <c r="X164" i="1"/>
  <c r="X68" i="1"/>
  <c r="S202" i="1"/>
  <c r="X202" i="1" s="1"/>
  <c r="S201" i="1"/>
  <c r="X201" i="1" s="1"/>
  <c r="S200" i="1"/>
  <c r="X200" i="1" s="1"/>
  <c r="S199" i="1"/>
  <c r="X199" i="1" s="1"/>
  <c r="S198" i="1"/>
  <c r="X198" i="1" s="1"/>
  <c r="S197" i="1"/>
  <c r="X197" i="1" s="1"/>
  <c r="S196" i="1"/>
  <c r="X196" i="1" s="1"/>
  <c r="S195" i="1"/>
  <c r="X195" i="1" s="1"/>
  <c r="S194" i="1"/>
  <c r="X194" i="1" s="1"/>
  <c r="S193" i="1"/>
  <c r="X193" i="1" s="1"/>
  <c r="S192" i="1"/>
  <c r="X192" i="1" s="1"/>
  <c r="S191" i="1"/>
  <c r="X191" i="1" s="1"/>
  <c r="S190" i="1"/>
  <c r="X190" i="1" s="1"/>
  <c r="S189" i="1"/>
  <c r="X189" i="1" s="1"/>
  <c r="S188" i="1"/>
  <c r="X188" i="1" s="1"/>
  <c r="S187" i="1"/>
  <c r="X187" i="1" s="1"/>
  <c r="S186" i="1"/>
  <c r="X186" i="1" s="1"/>
  <c r="S185" i="1"/>
  <c r="X185" i="1" s="1"/>
  <c r="S184" i="1"/>
  <c r="X184" i="1" s="1"/>
  <c r="S183" i="1"/>
  <c r="X183" i="1" s="1"/>
  <c r="S182" i="1"/>
  <c r="X182" i="1" s="1"/>
  <c r="S181" i="1"/>
  <c r="X181" i="1" s="1"/>
  <c r="S180" i="1"/>
  <c r="X180" i="1" s="1"/>
  <c r="S179" i="1"/>
  <c r="X179" i="1" s="1"/>
  <c r="S178" i="1"/>
  <c r="X178" i="1" s="1"/>
  <c r="S177" i="1"/>
  <c r="X177" i="1" s="1"/>
  <c r="S176" i="1"/>
  <c r="X176" i="1" s="1"/>
  <c r="S175" i="1"/>
  <c r="X175" i="1" s="1"/>
  <c r="S174" i="1"/>
  <c r="X174" i="1" s="1"/>
  <c r="S173" i="1"/>
  <c r="X173" i="1" s="1"/>
  <c r="S172" i="1"/>
  <c r="S171" i="1"/>
  <c r="X171" i="1" s="1"/>
  <c r="S170" i="1"/>
  <c r="X170" i="1" s="1"/>
  <c r="S169" i="1"/>
  <c r="X169" i="1" s="1"/>
  <c r="S168" i="1"/>
  <c r="X168" i="1" s="1"/>
  <c r="S167" i="1"/>
  <c r="X167" i="1" s="1"/>
  <c r="S166" i="1"/>
  <c r="X166" i="1" s="1"/>
  <c r="S165" i="1"/>
  <c r="X165" i="1" s="1"/>
  <c r="S164" i="1"/>
  <c r="S163" i="1"/>
  <c r="X163" i="1" s="1"/>
  <c r="S162" i="1"/>
  <c r="X162" i="1" s="1"/>
  <c r="S161" i="1"/>
  <c r="X161" i="1" s="1"/>
  <c r="S160" i="1"/>
  <c r="X160" i="1" s="1"/>
  <c r="S159" i="1"/>
  <c r="X159" i="1" s="1"/>
  <c r="S158" i="1"/>
  <c r="X158" i="1" s="1"/>
  <c r="S157" i="1"/>
  <c r="X157" i="1" s="1"/>
  <c r="S156" i="1"/>
  <c r="X156" i="1" s="1"/>
  <c r="S155" i="1"/>
  <c r="X155" i="1" s="1"/>
  <c r="S154" i="1"/>
  <c r="X154" i="1" s="1"/>
  <c r="S153" i="1"/>
  <c r="X153" i="1" s="1"/>
  <c r="S152" i="1"/>
  <c r="X152" i="1" s="1"/>
  <c r="S151" i="1"/>
  <c r="X151" i="1" s="1"/>
  <c r="S150" i="1"/>
  <c r="X150" i="1" s="1"/>
  <c r="S149" i="1"/>
  <c r="X149" i="1" s="1"/>
  <c r="S148" i="1"/>
  <c r="X148" i="1" s="1"/>
  <c r="S147" i="1"/>
  <c r="X147" i="1" s="1"/>
  <c r="S146" i="1"/>
  <c r="X146" i="1" s="1"/>
  <c r="S145" i="1"/>
  <c r="X145" i="1" s="1"/>
  <c r="S144" i="1"/>
  <c r="X144" i="1" s="1"/>
  <c r="S143" i="1"/>
  <c r="X143" i="1" s="1"/>
  <c r="S142" i="1"/>
  <c r="X142" i="1" s="1"/>
  <c r="S141" i="1"/>
  <c r="X141" i="1" s="1"/>
  <c r="S140" i="1"/>
  <c r="X140" i="1" s="1"/>
  <c r="S139" i="1"/>
  <c r="X139" i="1" s="1"/>
  <c r="S138" i="1"/>
  <c r="X138" i="1" s="1"/>
  <c r="S137" i="1"/>
  <c r="X137" i="1" s="1"/>
  <c r="S136" i="1"/>
  <c r="X136" i="1" s="1"/>
  <c r="S135" i="1"/>
  <c r="X135" i="1" s="1"/>
  <c r="S134" i="1"/>
  <c r="X134" i="1" s="1"/>
  <c r="S133" i="1"/>
  <c r="X133" i="1" s="1"/>
  <c r="S132" i="1"/>
  <c r="X132" i="1" s="1"/>
  <c r="S131" i="1"/>
  <c r="X131" i="1" s="1"/>
  <c r="S130" i="1"/>
  <c r="X130" i="1" s="1"/>
  <c r="S129" i="1"/>
  <c r="X129" i="1" s="1"/>
  <c r="S128" i="1"/>
  <c r="X128" i="1" s="1"/>
  <c r="S127" i="1"/>
  <c r="X127" i="1" s="1"/>
  <c r="S126" i="1"/>
  <c r="X126" i="1" s="1"/>
  <c r="S125" i="1"/>
  <c r="X125" i="1" s="1"/>
  <c r="S124" i="1"/>
  <c r="X124" i="1" s="1"/>
  <c r="S123" i="1"/>
  <c r="X123" i="1" s="1"/>
  <c r="S122" i="1"/>
  <c r="X122" i="1" s="1"/>
  <c r="S121" i="1"/>
  <c r="X121" i="1" s="1"/>
  <c r="S120" i="1"/>
  <c r="X120" i="1" s="1"/>
  <c r="S119" i="1"/>
  <c r="X119" i="1" s="1"/>
  <c r="S118" i="1"/>
  <c r="X118" i="1" s="1"/>
  <c r="S117" i="1"/>
  <c r="X117" i="1" s="1"/>
  <c r="S116" i="1"/>
  <c r="X116" i="1" s="1"/>
  <c r="S115" i="1"/>
  <c r="X115" i="1" s="1"/>
  <c r="S114" i="1"/>
  <c r="X114" i="1" s="1"/>
  <c r="S113" i="1"/>
  <c r="X113" i="1" s="1"/>
  <c r="S112" i="1"/>
  <c r="X112" i="1" s="1"/>
  <c r="S111" i="1"/>
  <c r="X111" i="1" s="1"/>
  <c r="S110" i="1"/>
  <c r="X110" i="1" s="1"/>
  <c r="S109" i="1"/>
  <c r="X109" i="1" s="1"/>
  <c r="S108" i="1"/>
  <c r="X108" i="1" s="1"/>
  <c r="S107" i="1"/>
  <c r="X107" i="1" s="1"/>
  <c r="S106" i="1"/>
  <c r="X106" i="1" s="1"/>
  <c r="S105" i="1"/>
  <c r="X105" i="1" s="1"/>
  <c r="S104" i="1"/>
  <c r="X104" i="1" s="1"/>
  <c r="S103" i="1"/>
  <c r="X103" i="1" s="1"/>
  <c r="S102" i="1"/>
  <c r="X102" i="1" s="1"/>
  <c r="S101" i="1"/>
  <c r="X101" i="1" s="1"/>
  <c r="S100" i="1"/>
  <c r="X100" i="1" s="1"/>
  <c r="S99" i="1"/>
  <c r="X99" i="1" s="1"/>
  <c r="S98" i="1"/>
  <c r="X98" i="1" s="1"/>
  <c r="S97" i="1"/>
  <c r="X97" i="1" s="1"/>
  <c r="S96" i="1"/>
  <c r="X96" i="1" s="1"/>
  <c r="S95" i="1"/>
  <c r="X95" i="1" s="1"/>
  <c r="S94" i="1"/>
  <c r="X94" i="1" s="1"/>
  <c r="S93" i="1"/>
  <c r="X93" i="1" s="1"/>
  <c r="S92" i="1"/>
  <c r="X92" i="1" s="1"/>
  <c r="S91" i="1"/>
  <c r="X91" i="1" s="1"/>
  <c r="S90" i="1"/>
  <c r="X90" i="1" s="1"/>
  <c r="S89" i="1"/>
  <c r="X89" i="1" s="1"/>
  <c r="S88" i="1"/>
  <c r="X88" i="1" s="1"/>
  <c r="S87" i="1"/>
  <c r="X87" i="1" s="1"/>
  <c r="S86" i="1"/>
  <c r="X86" i="1" s="1"/>
  <c r="S85" i="1"/>
  <c r="X85" i="1" s="1"/>
  <c r="S84" i="1"/>
  <c r="X84" i="1" s="1"/>
  <c r="S83" i="1"/>
  <c r="X83" i="1" s="1"/>
  <c r="S82" i="1"/>
  <c r="X82" i="1" s="1"/>
  <c r="S81" i="1"/>
  <c r="X81" i="1" s="1"/>
  <c r="S80" i="1"/>
  <c r="X80" i="1" s="1"/>
  <c r="S79" i="1"/>
  <c r="X79" i="1" s="1"/>
  <c r="S78" i="1"/>
  <c r="X78" i="1" s="1"/>
  <c r="S77" i="1"/>
  <c r="X77" i="1" s="1"/>
  <c r="S76" i="1"/>
  <c r="X76" i="1" s="1"/>
  <c r="S75" i="1"/>
  <c r="X75" i="1" s="1"/>
  <c r="S74" i="1"/>
  <c r="X74" i="1" s="1"/>
  <c r="S73" i="1"/>
  <c r="X73" i="1" s="1"/>
  <c r="S72" i="1"/>
  <c r="X72" i="1" s="1"/>
  <c r="S71" i="1"/>
  <c r="X71" i="1" s="1"/>
  <c r="S70" i="1"/>
  <c r="X70" i="1" s="1"/>
  <c r="S69" i="1"/>
  <c r="X69" i="1" s="1"/>
  <c r="S68" i="1"/>
  <c r="S67" i="1"/>
  <c r="X67" i="1" s="1"/>
  <c r="S66" i="1"/>
  <c r="X66" i="1" s="1"/>
  <c r="S65" i="1"/>
  <c r="X65" i="1" s="1"/>
  <c r="S64" i="1"/>
  <c r="X64" i="1" s="1"/>
  <c r="S63" i="1"/>
  <c r="X63" i="1" s="1"/>
  <c r="S62" i="1"/>
  <c r="X62" i="1" s="1"/>
  <c r="S61" i="1"/>
  <c r="X61" i="1" s="1"/>
  <c r="S60" i="1"/>
  <c r="X60" i="1" s="1"/>
  <c r="S59" i="1"/>
  <c r="X59" i="1" s="1"/>
  <c r="S58" i="1"/>
  <c r="X58" i="1" s="1"/>
  <c r="S57" i="1"/>
  <c r="X57" i="1" s="1"/>
  <c r="S56" i="1"/>
  <c r="X56" i="1" s="1"/>
  <c r="S55" i="1"/>
  <c r="X55" i="1" s="1"/>
  <c r="S54" i="1"/>
  <c r="X54" i="1" s="1"/>
  <c r="S53" i="1"/>
  <c r="X53" i="1" s="1"/>
  <c r="S52" i="1"/>
  <c r="X52" i="1" s="1"/>
  <c r="S51" i="1"/>
  <c r="X51" i="1" s="1"/>
  <c r="S50" i="1"/>
  <c r="X50" i="1" s="1"/>
  <c r="S49" i="1"/>
  <c r="X49" i="1" s="1"/>
  <c r="S48" i="1"/>
  <c r="X48" i="1" s="1"/>
  <c r="S47" i="1"/>
  <c r="X47" i="1" s="1"/>
  <c r="S46" i="1"/>
  <c r="X46" i="1" s="1"/>
  <c r="S45" i="1"/>
  <c r="X45" i="1" s="1"/>
  <c r="S44" i="1"/>
  <c r="X44" i="1" s="1"/>
  <c r="S43" i="1"/>
  <c r="X43" i="1" s="1"/>
  <c r="U20" i="2" s="1"/>
  <c r="S42" i="1"/>
  <c r="X42" i="1" s="1"/>
  <c r="S41" i="1"/>
  <c r="X41" i="1" s="1"/>
  <c r="S40" i="1"/>
  <c r="X40" i="1" s="1"/>
  <c r="S39" i="1"/>
  <c r="X39" i="1" s="1"/>
  <c r="S38" i="1"/>
  <c r="X38" i="1" s="1"/>
  <c r="S37" i="1"/>
  <c r="X37" i="1" s="1"/>
  <c r="S36" i="1"/>
  <c r="X36" i="1" s="1"/>
  <c r="S35" i="1"/>
  <c r="X35" i="1" s="1"/>
  <c r="S34" i="1"/>
  <c r="X34" i="1" s="1"/>
  <c r="S33" i="1"/>
  <c r="X33" i="1" s="1"/>
  <c r="S32" i="1"/>
  <c r="X32" i="1" s="1"/>
  <c r="S31" i="1"/>
  <c r="X31" i="1" s="1"/>
  <c r="U11" i="2" s="1"/>
  <c r="S30" i="1"/>
  <c r="X30" i="1" s="1"/>
  <c r="S29" i="1"/>
  <c r="X29" i="1" s="1"/>
  <c r="S28" i="1"/>
  <c r="X28" i="1" s="1"/>
  <c r="S27" i="1"/>
  <c r="X27" i="1" s="1"/>
  <c r="S26" i="1"/>
  <c r="X26" i="1" s="1"/>
  <c r="S25" i="1"/>
  <c r="X25" i="1" s="1"/>
  <c r="S24" i="1"/>
  <c r="X24" i="1" s="1"/>
  <c r="S23" i="1"/>
  <c r="X23" i="1" s="1"/>
  <c r="S22" i="1"/>
  <c r="X22" i="1" s="1"/>
  <c r="S21" i="1"/>
  <c r="X21" i="1" s="1"/>
  <c r="S20" i="1"/>
  <c r="X20" i="1" s="1"/>
  <c r="S19" i="1"/>
  <c r="X19" i="1" s="1"/>
  <c r="S18" i="1"/>
  <c r="X18" i="1" s="1"/>
  <c r="S17" i="1"/>
  <c r="X17" i="1" s="1"/>
  <c r="S16" i="1"/>
  <c r="X16" i="1" s="1"/>
  <c r="S15" i="1"/>
  <c r="X15" i="1" s="1"/>
  <c r="S14" i="1"/>
  <c r="X14" i="1" s="1"/>
  <c r="S13" i="1"/>
  <c r="X13" i="1" s="1"/>
  <c r="S12" i="1"/>
  <c r="X12" i="1" s="1"/>
  <c r="S11" i="1"/>
  <c r="X11" i="1" s="1"/>
  <c r="S10" i="1"/>
  <c r="X10" i="1" s="1"/>
  <c r="S9" i="1"/>
  <c r="X9" i="1" s="1"/>
  <c r="S8" i="1"/>
  <c r="X8" i="1" s="1"/>
  <c r="U13" i="2" l="1"/>
  <c r="U17" i="2"/>
  <c r="U8" i="2"/>
  <c r="U18" i="2"/>
  <c r="X203" i="1"/>
  <c r="X204" i="1" s="1"/>
  <c r="U19" i="2"/>
  <c r="U14" i="2"/>
  <c r="U12" i="2"/>
  <c r="U7" i="2"/>
  <c r="U10" i="2"/>
  <c r="U15" i="2"/>
  <c r="U22" i="2"/>
  <c r="U9" i="2"/>
  <c r="U16" i="2"/>
  <c r="U21" i="2"/>
  <c r="AG202" i="1"/>
  <c r="AF202" i="1"/>
  <c r="AE202" i="1"/>
  <c r="AC202" i="1"/>
  <c r="AG201" i="1"/>
  <c r="AF201" i="1"/>
  <c r="AE201" i="1"/>
  <c r="AC201" i="1"/>
  <c r="AG200" i="1"/>
  <c r="AF200" i="1"/>
  <c r="AE200" i="1"/>
  <c r="AC200" i="1"/>
  <c r="AG199" i="1"/>
  <c r="AF199" i="1"/>
  <c r="AE199" i="1"/>
  <c r="AC199" i="1"/>
  <c r="AG198" i="1"/>
  <c r="AF198" i="1"/>
  <c r="AE198" i="1"/>
  <c r="AC198" i="1"/>
  <c r="AG197" i="1"/>
  <c r="AF197" i="1"/>
  <c r="AE197" i="1"/>
  <c r="AC197" i="1"/>
  <c r="AG196" i="1"/>
  <c r="AF196" i="1"/>
  <c r="AE196" i="1"/>
  <c r="AC196" i="1"/>
  <c r="AG195" i="1"/>
  <c r="AF195" i="1"/>
  <c r="AE195" i="1"/>
  <c r="AC195" i="1"/>
  <c r="AG194" i="1"/>
  <c r="AF194" i="1"/>
  <c r="AE194" i="1"/>
  <c r="AC194" i="1"/>
  <c r="AG193" i="1"/>
  <c r="AF193" i="1"/>
  <c r="AE193" i="1"/>
  <c r="AC193" i="1"/>
  <c r="AG192" i="1"/>
  <c r="AF192" i="1"/>
  <c r="AE192" i="1"/>
  <c r="AC192" i="1"/>
  <c r="AG191" i="1"/>
  <c r="AF191" i="1"/>
  <c r="AE191" i="1"/>
  <c r="AC191" i="1"/>
  <c r="AG190" i="1"/>
  <c r="AF190" i="1"/>
  <c r="AE190" i="1"/>
  <c r="AC190" i="1"/>
  <c r="AG189" i="1"/>
  <c r="AF189" i="1"/>
  <c r="AE189" i="1"/>
  <c r="AC189" i="1"/>
  <c r="AG188" i="1"/>
  <c r="AF188" i="1"/>
  <c r="AE188" i="1"/>
  <c r="AC188" i="1"/>
  <c r="AG187" i="1"/>
  <c r="AF187" i="1"/>
  <c r="AE187" i="1"/>
  <c r="AC187" i="1"/>
  <c r="AG186" i="1"/>
  <c r="AF186" i="1"/>
  <c r="AE186" i="1"/>
  <c r="AC186" i="1"/>
  <c r="AG185" i="1"/>
  <c r="AF185" i="1"/>
  <c r="AE185" i="1"/>
  <c r="AC185" i="1"/>
  <c r="AG184" i="1"/>
  <c r="AF184" i="1"/>
  <c r="AE184" i="1"/>
  <c r="AC184" i="1"/>
  <c r="AG183" i="1"/>
  <c r="AF183" i="1"/>
  <c r="AE183" i="1"/>
  <c r="AC183" i="1"/>
  <c r="AG182" i="1"/>
  <c r="AF182" i="1"/>
  <c r="AE182" i="1"/>
  <c r="AC182" i="1"/>
  <c r="AG181" i="1"/>
  <c r="AF181" i="1"/>
  <c r="AE181" i="1"/>
  <c r="AC181" i="1"/>
  <c r="AG180" i="1"/>
  <c r="AF180" i="1"/>
  <c r="AE180" i="1"/>
  <c r="AC180" i="1"/>
  <c r="AG179" i="1"/>
  <c r="AF179" i="1"/>
  <c r="AE179" i="1"/>
  <c r="AC179" i="1"/>
  <c r="AG178" i="1"/>
  <c r="AF178" i="1"/>
  <c r="AE178" i="1"/>
  <c r="AC178" i="1"/>
  <c r="AG177" i="1"/>
  <c r="AF177" i="1"/>
  <c r="AE177" i="1"/>
  <c r="AC177" i="1"/>
  <c r="AG176" i="1"/>
  <c r="AF176" i="1"/>
  <c r="AE176" i="1"/>
  <c r="AC176" i="1"/>
  <c r="AG175" i="1"/>
  <c r="AF175" i="1"/>
  <c r="AE175" i="1"/>
  <c r="AC175" i="1"/>
  <c r="AG174" i="1"/>
  <c r="AF174" i="1"/>
  <c r="AE174" i="1"/>
  <c r="AC174" i="1"/>
  <c r="AG173" i="1"/>
  <c r="AF173" i="1"/>
  <c r="AE173" i="1"/>
  <c r="AC173" i="1"/>
  <c r="AG172" i="1"/>
  <c r="AF172" i="1"/>
  <c r="AE172" i="1"/>
  <c r="AC172" i="1"/>
  <c r="AG171" i="1"/>
  <c r="AF171" i="1"/>
  <c r="AE171" i="1"/>
  <c r="AC171" i="1"/>
  <c r="AG170" i="1"/>
  <c r="AF170" i="1"/>
  <c r="AE170" i="1"/>
  <c r="AC170" i="1"/>
  <c r="AG169" i="1"/>
  <c r="AF169" i="1"/>
  <c r="AE169" i="1"/>
  <c r="AC169" i="1"/>
  <c r="AG168" i="1"/>
  <c r="AF168" i="1"/>
  <c r="AE168" i="1"/>
  <c r="AC168" i="1"/>
  <c r="AG167" i="1"/>
  <c r="AF167" i="1"/>
  <c r="AE167" i="1"/>
  <c r="AC167" i="1"/>
  <c r="AG166" i="1"/>
  <c r="AF166" i="1"/>
  <c r="AE166" i="1"/>
  <c r="AC166" i="1"/>
  <c r="AG165" i="1"/>
  <c r="AF165" i="1"/>
  <c r="AE165" i="1"/>
  <c r="AC165" i="1"/>
  <c r="AG164" i="1"/>
  <c r="AF164" i="1"/>
  <c r="AE164" i="1"/>
  <c r="AC164" i="1"/>
  <c r="AG163" i="1"/>
  <c r="AF163" i="1"/>
  <c r="AE163" i="1"/>
  <c r="AC163" i="1"/>
  <c r="AG162" i="1"/>
  <c r="AF162" i="1"/>
  <c r="AE162" i="1"/>
  <c r="AC162" i="1"/>
  <c r="AG161" i="1"/>
  <c r="AF161" i="1"/>
  <c r="AE161" i="1"/>
  <c r="AC161" i="1"/>
  <c r="AG160" i="1"/>
  <c r="AF160" i="1"/>
  <c r="AE160" i="1"/>
  <c r="AC160" i="1"/>
  <c r="AG159" i="1"/>
  <c r="AF159" i="1"/>
  <c r="AE159" i="1"/>
  <c r="AC159" i="1"/>
  <c r="AG158" i="1"/>
  <c r="AF158" i="1"/>
  <c r="AE158" i="1"/>
  <c r="AC158" i="1"/>
  <c r="AG157" i="1"/>
  <c r="AF157" i="1"/>
  <c r="AE157" i="1"/>
  <c r="AC157" i="1"/>
  <c r="AG156" i="1"/>
  <c r="AF156" i="1"/>
  <c r="AE156" i="1"/>
  <c r="AC156" i="1"/>
  <c r="AG155" i="1"/>
  <c r="AF155" i="1"/>
  <c r="AE155" i="1"/>
  <c r="AC155" i="1"/>
  <c r="AG154" i="1"/>
  <c r="AF154" i="1"/>
  <c r="AE154" i="1"/>
  <c r="AC154" i="1"/>
  <c r="AG153" i="1"/>
  <c r="AF153" i="1"/>
  <c r="AE153" i="1"/>
  <c r="AC153" i="1"/>
  <c r="AG152" i="1"/>
  <c r="AF152" i="1"/>
  <c r="AE152" i="1"/>
  <c r="AC152" i="1"/>
  <c r="AG151" i="1"/>
  <c r="AF151" i="1"/>
  <c r="AE151" i="1"/>
  <c r="AC151" i="1"/>
  <c r="AG150" i="1"/>
  <c r="AF150" i="1"/>
  <c r="AE150" i="1"/>
  <c r="AC150" i="1"/>
  <c r="AG149" i="1"/>
  <c r="AF149" i="1"/>
  <c r="AE149" i="1"/>
  <c r="AC149" i="1"/>
  <c r="AG148" i="1"/>
  <c r="AF148" i="1"/>
  <c r="AE148" i="1"/>
  <c r="AC148" i="1"/>
  <c r="AG147" i="1"/>
  <c r="AF147" i="1"/>
  <c r="AE147" i="1"/>
  <c r="AC147" i="1"/>
  <c r="AG146" i="1"/>
  <c r="AF146" i="1"/>
  <c r="AE146" i="1"/>
  <c r="AC146" i="1"/>
  <c r="AG145" i="1"/>
  <c r="AF145" i="1"/>
  <c r="AE145" i="1"/>
  <c r="AC145" i="1"/>
  <c r="AG144" i="1"/>
  <c r="AF144" i="1"/>
  <c r="AE144" i="1"/>
  <c r="AC144" i="1"/>
  <c r="AG143" i="1"/>
  <c r="AF143" i="1"/>
  <c r="AE143" i="1"/>
  <c r="AC143" i="1"/>
  <c r="AG142" i="1"/>
  <c r="AF142" i="1"/>
  <c r="AE142" i="1"/>
  <c r="AC142" i="1"/>
  <c r="AG141" i="1"/>
  <c r="AF141" i="1"/>
  <c r="AE141" i="1"/>
  <c r="AC141" i="1"/>
  <c r="AG140" i="1"/>
  <c r="AF140" i="1"/>
  <c r="AE140" i="1"/>
  <c r="AC140" i="1"/>
  <c r="AG139" i="1"/>
  <c r="AF139" i="1"/>
  <c r="AE139" i="1"/>
  <c r="AC139" i="1"/>
  <c r="AG138" i="1"/>
  <c r="AF138" i="1"/>
  <c r="AE138" i="1"/>
  <c r="AC138" i="1"/>
  <c r="AG137" i="1"/>
  <c r="AF137" i="1"/>
  <c r="AE137" i="1"/>
  <c r="AC137" i="1"/>
  <c r="AG136" i="1"/>
  <c r="AF136" i="1"/>
  <c r="AE136" i="1"/>
  <c r="AC136" i="1"/>
  <c r="AG135" i="1"/>
  <c r="AF135" i="1"/>
  <c r="AE135" i="1"/>
  <c r="AC135" i="1"/>
  <c r="AG134" i="1"/>
  <c r="AF134" i="1"/>
  <c r="AE134" i="1"/>
  <c r="AC134" i="1"/>
  <c r="AG133" i="1"/>
  <c r="AF133" i="1"/>
  <c r="AE133" i="1"/>
  <c r="AC133" i="1"/>
  <c r="AG132" i="1"/>
  <c r="AF132" i="1"/>
  <c r="AE132" i="1"/>
  <c r="AC132" i="1"/>
  <c r="AG131" i="1"/>
  <c r="AF131" i="1"/>
  <c r="AE131" i="1"/>
  <c r="AC131" i="1"/>
  <c r="AG130" i="1"/>
  <c r="AF130" i="1"/>
  <c r="AE130" i="1"/>
  <c r="AC130" i="1"/>
  <c r="AG129" i="1"/>
  <c r="AF129" i="1"/>
  <c r="AE129" i="1"/>
  <c r="AC129" i="1"/>
  <c r="AG128" i="1"/>
  <c r="AF128" i="1"/>
  <c r="AE128" i="1"/>
  <c r="AC128" i="1"/>
  <c r="AG127" i="1"/>
  <c r="AF127" i="1"/>
  <c r="AE127" i="1"/>
  <c r="AC127" i="1"/>
  <c r="AG126" i="1"/>
  <c r="AF126" i="1"/>
  <c r="AE126" i="1"/>
  <c r="AC126" i="1"/>
  <c r="AG125" i="1"/>
  <c r="AF125" i="1"/>
  <c r="AE125" i="1"/>
  <c r="AC125" i="1"/>
  <c r="AG124" i="1"/>
  <c r="AF124" i="1"/>
  <c r="AE124" i="1"/>
  <c r="AC124" i="1"/>
  <c r="AG123" i="1"/>
  <c r="AF123" i="1"/>
  <c r="AE123" i="1"/>
  <c r="AC123" i="1"/>
  <c r="AG122" i="1"/>
  <c r="AF122" i="1"/>
  <c r="AE122" i="1"/>
  <c r="AC122" i="1"/>
  <c r="AG121" i="1"/>
  <c r="AF121" i="1"/>
  <c r="AE121" i="1"/>
  <c r="AC121" i="1"/>
  <c r="AG120" i="1"/>
  <c r="AF120" i="1"/>
  <c r="AE120" i="1"/>
  <c r="AC120" i="1"/>
  <c r="AG119" i="1"/>
  <c r="AF119" i="1"/>
  <c r="AE119" i="1"/>
  <c r="AC119" i="1"/>
  <c r="AG118" i="1"/>
  <c r="AF118" i="1"/>
  <c r="AE118" i="1"/>
  <c r="AC118" i="1"/>
  <c r="AG117" i="1"/>
  <c r="AF117" i="1"/>
  <c r="AE117" i="1"/>
  <c r="AC117" i="1"/>
  <c r="AG116" i="1"/>
  <c r="AF116" i="1"/>
  <c r="AE116" i="1"/>
  <c r="AC116" i="1"/>
  <c r="AG115" i="1"/>
  <c r="AF115" i="1"/>
  <c r="AE115" i="1"/>
  <c r="AC115" i="1"/>
  <c r="AG114" i="1"/>
  <c r="AF114" i="1"/>
  <c r="AE114" i="1"/>
  <c r="AC114" i="1"/>
  <c r="AG113" i="1"/>
  <c r="AF113" i="1"/>
  <c r="AE113" i="1"/>
  <c r="AC113" i="1"/>
  <c r="AG112" i="1"/>
  <c r="AF112" i="1"/>
  <c r="AE112" i="1"/>
  <c r="AC112" i="1"/>
  <c r="AG111" i="1"/>
  <c r="AF111" i="1"/>
  <c r="AE111" i="1"/>
  <c r="AC111" i="1"/>
  <c r="AG110" i="1"/>
  <c r="AF110" i="1"/>
  <c r="AE110" i="1"/>
  <c r="AC110" i="1"/>
  <c r="AG109" i="1"/>
  <c r="AF109" i="1"/>
  <c r="AE109" i="1"/>
  <c r="AC109" i="1"/>
  <c r="AG108" i="1"/>
  <c r="AF108" i="1"/>
  <c r="AE108" i="1"/>
  <c r="AC108" i="1"/>
  <c r="AG107" i="1"/>
  <c r="AF107" i="1"/>
  <c r="AE107" i="1"/>
  <c r="AC107" i="1"/>
  <c r="AG106" i="1"/>
  <c r="AF106" i="1"/>
  <c r="AE106" i="1"/>
  <c r="AC106" i="1"/>
  <c r="AG105" i="1"/>
  <c r="AF105" i="1"/>
  <c r="AE105" i="1"/>
  <c r="AC105" i="1"/>
  <c r="AG104" i="1"/>
  <c r="AF104" i="1"/>
  <c r="AE104" i="1"/>
  <c r="AC104" i="1"/>
  <c r="AG103" i="1"/>
  <c r="AF103" i="1"/>
  <c r="AE103" i="1"/>
  <c r="AC103" i="1"/>
  <c r="AG102" i="1"/>
  <c r="AF102" i="1"/>
  <c r="AE102" i="1"/>
  <c r="AC102" i="1"/>
  <c r="AG101" i="1"/>
  <c r="AF101" i="1"/>
  <c r="AE101" i="1"/>
  <c r="AC101" i="1"/>
  <c r="AG100" i="1"/>
  <c r="AF100" i="1"/>
  <c r="AE100" i="1"/>
  <c r="AC100" i="1"/>
  <c r="AG99" i="1"/>
  <c r="AF99" i="1"/>
  <c r="AE99" i="1"/>
  <c r="AC99" i="1"/>
  <c r="AG98" i="1"/>
  <c r="AF98" i="1"/>
  <c r="AE98" i="1"/>
  <c r="AC98" i="1"/>
  <c r="AG97" i="1"/>
  <c r="AF97" i="1"/>
  <c r="AE97" i="1"/>
  <c r="AC97" i="1"/>
  <c r="AG96" i="1"/>
  <c r="AF96" i="1"/>
  <c r="AE96" i="1"/>
  <c r="AC96" i="1"/>
  <c r="AG95" i="1"/>
  <c r="AF95" i="1"/>
  <c r="AE95" i="1"/>
  <c r="AC95" i="1"/>
  <c r="AG94" i="1"/>
  <c r="AF94" i="1"/>
  <c r="AE94" i="1"/>
  <c r="AC94" i="1"/>
  <c r="AG93" i="1"/>
  <c r="AF93" i="1"/>
  <c r="AE93" i="1"/>
  <c r="AC93" i="1"/>
  <c r="AG92" i="1"/>
  <c r="AF92" i="1"/>
  <c r="AE92" i="1"/>
  <c r="AC92" i="1"/>
  <c r="AG91" i="1"/>
  <c r="AF91" i="1"/>
  <c r="AE91" i="1"/>
  <c r="AC91" i="1"/>
  <c r="AG90" i="1"/>
  <c r="AF90" i="1"/>
  <c r="AE90" i="1"/>
  <c r="AC90" i="1"/>
  <c r="AG89" i="1"/>
  <c r="AF89" i="1"/>
  <c r="AE89" i="1"/>
  <c r="AC89" i="1"/>
  <c r="AG88" i="1"/>
  <c r="AF88" i="1"/>
  <c r="AE88" i="1"/>
  <c r="AC88" i="1"/>
  <c r="AG87" i="1"/>
  <c r="AF87" i="1"/>
  <c r="AE87" i="1"/>
  <c r="AC87" i="1"/>
  <c r="AG86" i="1"/>
  <c r="AF86" i="1"/>
  <c r="AE86" i="1"/>
  <c r="AC86" i="1"/>
  <c r="AG85" i="1"/>
  <c r="AF85" i="1"/>
  <c r="AE85" i="1"/>
  <c r="AC85" i="1"/>
  <c r="AG84" i="1"/>
  <c r="AF84" i="1"/>
  <c r="AE84" i="1"/>
  <c r="AC84" i="1"/>
  <c r="AG83" i="1"/>
  <c r="AF83" i="1"/>
  <c r="AE83" i="1"/>
  <c r="AC83" i="1"/>
  <c r="AG82" i="1"/>
  <c r="AF82" i="1"/>
  <c r="AE82" i="1"/>
  <c r="AC82" i="1"/>
  <c r="AG81" i="1"/>
  <c r="AF81" i="1"/>
  <c r="AE81" i="1"/>
  <c r="AC81" i="1"/>
  <c r="AG80" i="1"/>
  <c r="AF80" i="1"/>
  <c r="AE80" i="1"/>
  <c r="AC80" i="1"/>
  <c r="AG79" i="1"/>
  <c r="AF79" i="1"/>
  <c r="AE79" i="1"/>
  <c r="AC79" i="1"/>
  <c r="AG78" i="1"/>
  <c r="AF78" i="1"/>
  <c r="AE78" i="1"/>
  <c r="AC78" i="1"/>
  <c r="AG77" i="1"/>
  <c r="AF77" i="1"/>
  <c r="AE77" i="1"/>
  <c r="AC77" i="1"/>
  <c r="AG76" i="1"/>
  <c r="AF76" i="1"/>
  <c r="AE76" i="1"/>
  <c r="AC76" i="1"/>
  <c r="AG75" i="1"/>
  <c r="AF75" i="1"/>
  <c r="AE75" i="1"/>
  <c r="AC75" i="1"/>
  <c r="AG74" i="1"/>
  <c r="AF74" i="1"/>
  <c r="AE74" i="1"/>
  <c r="AC74" i="1"/>
  <c r="AG73" i="1"/>
  <c r="AF73" i="1"/>
  <c r="AE73" i="1"/>
  <c r="AC73" i="1"/>
  <c r="AG72" i="1"/>
  <c r="AF72" i="1"/>
  <c r="AE72" i="1"/>
  <c r="AC72" i="1"/>
  <c r="AG71" i="1"/>
  <c r="AF71" i="1"/>
  <c r="AE71" i="1"/>
  <c r="AC71" i="1"/>
  <c r="AG70" i="1"/>
  <c r="AF70" i="1"/>
  <c r="AE70" i="1"/>
  <c r="AC70" i="1"/>
  <c r="AG69" i="1"/>
  <c r="AF69" i="1"/>
  <c r="AE69" i="1"/>
  <c r="AC69" i="1"/>
  <c r="AG68" i="1"/>
  <c r="AF68" i="1"/>
  <c r="AE68" i="1"/>
  <c r="AC68" i="1"/>
  <c r="AG67" i="1"/>
  <c r="AF67" i="1"/>
  <c r="AE67" i="1"/>
  <c r="AC67" i="1"/>
  <c r="AG66" i="1"/>
  <c r="AF66" i="1"/>
  <c r="AE66" i="1"/>
  <c r="AC66" i="1"/>
  <c r="AG65" i="1"/>
  <c r="AF65" i="1"/>
  <c r="AE65" i="1"/>
  <c r="AC65" i="1"/>
  <c r="AG64" i="1"/>
  <c r="AF64" i="1"/>
  <c r="AE64" i="1"/>
  <c r="AC64" i="1"/>
  <c r="AG63" i="1"/>
  <c r="AF63" i="1"/>
  <c r="AE63" i="1"/>
  <c r="AC63" i="1"/>
  <c r="AG62" i="1"/>
  <c r="AF62" i="1"/>
  <c r="AE62" i="1"/>
  <c r="AC62" i="1"/>
  <c r="AG61" i="1"/>
  <c r="AF61" i="1"/>
  <c r="AE61" i="1"/>
  <c r="AC61" i="1"/>
  <c r="AG60" i="1"/>
  <c r="AF60" i="1"/>
  <c r="AE60" i="1"/>
  <c r="AC60" i="1"/>
  <c r="AG59" i="1"/>
  <c r="AF59" i="1"/>
  <c r="AE59" i="1"/>
  <c r="AC59" i="1"/>
  <c r="AG58" i="1"/>
  <c r="AF58" i="1"/>
  <c r="AE58" i="1"/>
  <c r="AC58" i="1"/>
  <c r="AG57" i="1"/>
  <c r="AF57" i="1"/>
  <c r="AE57" i="1"/>
  <c r="AC57" i="1"/>
  <c r="AG56" i="1"/>
  <c r="AF56" i="1"/>
  <c r="AE56" i="1"/>
  <c r="AC56" i="1"/>
  <c r="AG55" i="1"/>
  <c r="AF55" i="1"/>
  <c r="AE55" i="1"/>
  <c r="AC55" i="1"/>
  <c r="AG54" i="1"/>
  <c r="AF54" i="1"/>
  <c r="AE54" i="1"/>
  <c r="AC54" i="1"/>
  <c r="AG53" i="1"/>
  <c r="AF53" i="1"/>
  <c r="AE53" i="1"/>
  <c r="AC53" i="1"/>
  <c r="AG52" i="1"/>
  <c r="AF52" i="1"/>
  <c r="AE52" i="1"/>
  <c r="AC52" i="1"/>
  <c r="AG51" i="1"/>
  <c r="AF51" i="1"/>
  <c r="AE51" i="1"/>
  <c r="AC51" i="1"/>
  <c r="AG50" i="1"/>
  <c r="AF50" i="1"/>
  <c r="AE50" i="1"/>
  <c r="AC50" i="1"/>
  <c r="AG49" i="1"/>
  <c r="AF49" i="1"/>
  <c r="AE49" i="1"/>
  <c r="AC49" i="1"/>
  <c r="AG48" i="1"/>
  <c r="AF48" i="1"/>
  <c r="AE48" i="1"/>
  <c r="AC48" i="1"/>
  <c r="AG47" i="1"/>
  <c r="AF47" i="1"/>
  <c r="AE47" i="1"/>
  <c r="AC47" i="1"/>
  <c r="AG46" i="1"/>
  <c r="AF46" i="1"/>
  <c r="AE46" i="1"/>
  <c r="AC46" i="1"/>
  <c r="AG45" i="1"/>
  <c r="AF45" i="1"/>
  <c r="AE45" i="1"/>
  <c r="AC45" i="1"/>
  <c r="AG44" i="1"/>
  <c r="AF44" i="1"/>
  <c r="AE44" i="1"/>
  <c r="AC44" i="1"/>
  <c r="AG43" i="1"/>
  <c r="AF43" i="1"/>
  <c r="AE43" i="1"/>
  <c r="AC43" i="1"/>
  <c r="AG42" i="1"/>
  <c r="AF42" i="1"/>
  <c r="AE42" i="1"/>
  <c r="AC42" i="1"/>
  <c r="AG41" i="1"/>
  <c r="AF41" i="1"/>
  <c r="AE41" i="1"/>
  <c r="AC41" i="1"/>
  <c r="AG40" i="1"/>
  <c r="AF40" i="1"/>
  <c r="AE40" i="1"/>
  <c r="AC40" i="1"/>
  <c r="AG39" i="1"/>
  <c r="AF39" i="1"/>
  <c r="AE39" i="1"/>
  <c r="AC39" i="1"/>
  <c r="AG38" i="1"/>
  <c r="AF38" i="1"/>
  <c r="AE38" i="1"/>
  <c r="AC38" i="1"/>
  <c r="AG37" i="1"/>
  <c r="AF37" i="1"/>
  <c r="AE37" i="1"/>
  <c r="AC37" i="1"/>
  <c r="AG36" i="1"/>
  <c r="AF36" i="1"/>
  <c r="AE36" i="1"/>
  <c r="AC36" i="1"/>
  <c r="AG35" i="1"/>
  <c r="AF35" i="1"/>
  <c r="AE35" i="1"/>
  <c r="AC35" i="1"/>
  <c r="AG34" i="1"/>
  <c r="AF34" i="1"/>
  <c r="AE34" i="1"/>
  <c r="AC34" i="1"/>
  <c r="AG33" i="1"/>
  <c r="AF33" i="1"/>
  <c r="AE33" i="1"/>
  <c r="AC33" i="1"/>
  <c r="AG32" i="1"/>
  <c r="AF32" i="1"/>
  <c r="AE32" i="1"/>
  <c r="AC32" i="1"/>
  <c r="AG31" i="1"/>
  <c r="AF31" i="1"/>
  <c r="AE31" i="1"/>
  <c r="AC31" i="1"/>
  <c r="AG30" i="1"/>
  <c r="AF30" i="1"/>
  <c r="AE30" i="1"/>
  <c r="AC30" i="1"/>
  <c r="AG29" i="1"/>
  <c r="AF29" i="1"/>
  <c r="AE29" i="1"/>
  <c r="AC29" i="1"/>
  <c r="AG28" i="1"/>
  <c r="AF28" i="1"/>
  <c r="AE28" i="1"/>
  <c r="AC28" i="1"/>
  <c r="AG27" i="1"/>
  <c r="AF27" i="1"/>
  <c r="AE27" i="1"/>
  <c r="AC27" i="1"/>
  <c r="AG26" i="1"/>
  <c r="AF26" i="1"/>
  <c r="AE26" i="1"/>
  <c r="AC26" i="1"/>
  <c r="AG25" i="1"/>
  <c r="AF25" i="1"/>
  <c r="AE25" i="1"/>
  <c r="AC25" i="1"/>
  <c r="AG24" i="1"/>
  <c r="AF24" i="1"/>
  <c r="AE24" i="1"/>
  <c r="AC24" i="1"/>
  <c r="AG23" i="1"/>
  <c r="AF23" i="1"/>
  <c r="AE23" i="1"/>
  <c r="AC23" i="1"/>
  <c r="AG22" i="1"/>
  <c r="AF22" i="1"/>
  <c r="AE22" i="1"/>
  <c r="AC22" i="1"/>
  <c r="AG21" i="1"/>
  <c r="AF21" i="1"/>
  <c r="AE21" i="1"/>
  <c r="AC21" i="1"/>
  <c r="AG20" i="1"/>
  <c r="AF20" i="1"/>
  <c r="AE20" i="1"/>
  <c r="AC20" i="1"/>
  <c r="AG19" i="1"/>
  <c r="AF19" i="1"/>
  <c r="AE19" i="1"/>
  <c r="AC19" i="1"/>
  <c r="AG18" i="1"/>
  <c r="AF18" i="1"/>
  <c r="AE18" i="1"/>
  <c r="AC18" i="1"/>
  <c r="AG17" i="1"/>
  <c r="AF17" i="1"/>
  <c r="AE17" i="1"/>
  <c r="AC17" i="1"/>
  <c r="AG16" i="1"/>
  <c r="AF16" i="1"/>
  <c r="AE16" i="1"/>
  <c r="AC16" i="1"/>
  <c r="AG15" i="1"/>
  <c r="AF15" i="1"/>
  <c r="AE15" i="1"/>
  <c r="AC15" i="1"/>
  <c r="AG14" i="1"/>
  <c r="AF14" i="1"/>
  <c r="AE14" i="1"/>
  <c r="AC14" i="1"/>
  <c r="AG13" i="1"/>
  <c r="AF13" i="1"/>
  <c r="AE13" i="1"/>
  <c r="AC13" i="1"/>
  <c r="AG12" i="1"/>
  <c r="AF12" i="1"/>
  <c r="AE12" i="1"/>
  <c r="AC12" i="1"/>
  <c r="AG11" i="1"/>
  <c r="AF11" i="1"/>
  <c r="AE11" i="1"/>
  <c r="AC11" i="1"/>
  <c r="AG10" i="1"/>
  <c r="AF10" i="1"/>
  <c r="AE10" i="1"/>
  <c r="AC10" i="1"/>
  <c r="AG9" i="1"/>
  <c r="AF9" i="1"/>
  <c r="AE9" i="1"/>
  <c r="AC9" i="1"/>
  <c r="AG8" i="1"/>
  <c r="AF8" i="1"/>
  <c r="AE8" i="1"/>
  <c r="AC8" i="1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D8" i="2"/>
  <c r="D7" i="2"/>
  <c r="U23" i="2" l="1"/>
  <c r="U24" i="2" s="1"/>
  <c r="F18" i="2"/>
  <c r="H13" i="2"/>
  <c r="G13" i="2"/>
  <c r="F13" i="2"/>
  <c r="H15" i="2"/>
  <c r="F15" i="2"/>
  <c r="F14" i="2"/>
  <c r="H21" i="2"/>
  <c r="G21" i="2"/>
  <c r="F21" i="2"/>
  <c r="H10" i="2"/>
  <c r="F10" i="2"/>
  <c r="E10" i="2"/>
  <c r="H20" i="2"/>
  <c r="G20" i="2"/>
  <c r="F20" i="2"/>
  <c r="E17" i="2"/>
  <c r="H11" i="2"/>
  <c r="G11" i="2"/>
  <c r="F11" i="2"/>
  <c r="E9" i="2"/>
  <c r="G9" i="2"/>
  <c r="F9" i="2"/>
  <c r="H12" i="2"/>
  <c r="G12" i="2"/>
  <c r="F12" i="2"/>
  <c r="F22" i="2"/>
  <c r="E22" i="2"/>
  <c r="G8" i="2"/>
  <c r="F8" i="2"/>
  <c r="E21" i="2"/>
  <c r="E20" i="2"/>
  <c r="H18" i="2"/>
  <c r="E18" i="2"/>
  <c r="E16" i="2"/>
  <c r="E15" i="2"/>
  <c r="E14" i="2"/>
  <c r="E13" i="2"/>
  <c r="E12" i="2"/>
  <c r="E11" i="2"/>
  <c r="E8" i="2"/>
  <c r="G14" i="2" l="1"/>
  <c r="H16" i="2"/>
  <c r="G17" i="2"/>
  <c r="G16" i="2"/>
  <c r="G15" i="2"/>
  <c r="G18" i="2"/>
  <c r="G10" i="2"/>
  <c r="G7" i="2"/>
  <c r="H7" i="2"/>
  <c r="H8" i="2"/>
  <c r="H9" i="2"/>
  <c r="H17" i="2"/>
  <c r="H14" i="2"/>
  <c r="G22" i="2"/>
  <c r="G19" i="2"/>
  <c r="H19" i="2"/>
  <c r="E19" i="2"/>
  <c r="F19" i="2"/>
  <c r="F17" i="2"/>
  <c r="F16" i="2"/>
  <c r="H22" i="2"/>
  <c r="F7" i="2" l="1"/>
  <c r="E7" i="2"/>
  <c r="C22" i="2" l="1"/>
  <c r="J22" i="2" s="1"/>
  <c r="B22" i="2"/>
  <c r="C21" i="2"/>
  <c r="J21" i="2" s="1"/>
  <c r="B21" i="2"/>
  <c r="C20" i="2"/>
  <c r="J20" i="2" s="1"/>
  <c r="B20" i="2"/>
  <c r="C19" i="2"/>
  <c r="J19" i="2" s="1"/>
  <c r="B19" i="2"/>
  <c r="C18" i="2"/>
  <c r="J18" i="2" s="1"/>
  <c r="B18" i="2"/>
  <c r="C17" i="2"/>
  <c r="J17" i="2" s="1"/>
  <c r="B17" i="2"/>
  <c r="C16" i="2"/>
  <c r="J16" i="2" s="1"/>
  <c r="B16" i="2"/>
  <c r="C15" i="2"/>
  <c r="J15" i="2" s="1"/>
  <c r="B15" i="2"/>
  <c r="C14" i="2"/>
  <c r="J14" i="2" s="1"/>
  <c r="B14" i="2"/>
  <c r="C13" i="2"/>
  <c r="J13" i="2" s="1"/>
  <c r="B13" i="2"/>
  <c r="C12" i="2"/>
  <c r="J12" i="2" s="1"/>
  <c r="B12" i="2"/>
  <c r="C11" i="2"/>
  <c r="J11" i="2" s="1"/>
  <c r="B11" i="2"/>
  <c r="C10" i="2"/>
  <c r="J10" i="2" s="1"/>
  <c r="B10" i="2"/>
  <c r="C9" i="2"/>
  <c r="J9" i="2" s="1"/>
  <c r="B9" i="2"/>
  <c r="C8" i="2"/>
  <c r="J8" i="2" s="1"/>
  <c r="B8" i="2"/>
  <c r="B7" i="2"/>
  <c r="C7" i="2"/>
  <c r="J7" i="2" s="1"/>
  <c r="L7" i="2" l="1"/>
  <c r="K7" i="2"/>
  <c r="I7" i="2"/>
  <c r="M7" i="2"/>
  <c r="M11" i="2"/>
  <c r="I11" i="2"/>
  <c r="L11" i="2"/>
  <c r="K11" i="2"/>
  <c r="L15" i="2"/>
  <c r="K15" i="2"/>
  <c r="M15" i="2"/>
  <c r="I15" i="2"/>
  <c r="L8" i="2"/>
  <c r="K8" i="2"/>
  <c r="M8" i="2"/>
  <c r="I8" i="2"/>
  <c r="I12" i="2"/>
  <c r="L12" i="2"/>
  <c r="K12" i="2"/>
  <c r="M12" i="2"/>
  <c r="I16" i="2"/>
  <c r="L16" i="2"/>
  <c r="K16" i="2"/>
  <c r="M16" i="2"/>
  <c r="R16" i="2" s="1"/>
  <c r="K20" i="2"/>
  <c r="I20" i="2"/>
  <c r="M20" i="2"/>
  <c r="L20" i="2"/>
  <c r="M9" i="2"/>
  <c r="L9" i="2"/>
  <c r="I9" i="2"/>
  <c r="K9" i="2"/>
  <c r="L19" i="2"/>
  <c r="K19" i="2"/>
  <c r="I19" i="2"/>
  <c r="M19" i="2"/>
  <c r="L13" i="2"/>
  <c r="K13" i="2"/>
  <c r="M13" i="2"/>
  <c r="I13" i="2"/>
  <c r="K21" i="2"/>
  <c r="I21" i="2"/>
  <c r="M21" i="2"/>
  <c r="L21" i="2"/>
  <c r="L17" i="2"/>
  <c r="K17" i="2"/>
  <c r="I17" i="2"/>
  <c r="M17" i="2"/>
  <c r="L10" i="2"/>
  <c r="M10" i="2"/>
  <c r="K10" i="2"/>
  <c r="I10" i="2"/>
  <c r="K14" i="2"/>
  <c r="M14" i="2"/>
  <c r="L14" i="2"/>
  <c r="I14" i="2"/>
  <c r="I18" i="2"/>
  <c r="L18" i="2"/>
  <c r="M18" i="2"/>
  <c r="K18" i="2"/>
  <c r="K22" i="2"/>
  <c r="L22" i="2"/>
  <c r="I22" i="2"/>
  <c r="M22" i="2"/>
  <c r="O11" i="2" l="1"/>
  <c r="Q10" i="2"/>
  <c r="R19" i="2"/>
  <c r="Q19" i="2"/>
  <c r="Q21" i="2"/>
  <c r="Q20" i="2"/>
  <c r="R21" i="2"/>
  <c r="R20" i="2"/>
  <c r="O21" i="2"/>
  <c r="O20" i="2"/>
  <c r="Q15" i="2"/>
  <c r="Q14" i="2"/>
  <c r="R13" i="2"/>
  <c r="O16" i="2"/>
  <c r="R8" i="2"/>
  <c r="Q8" i="2"/>
  <c r="O14" i="2"/>
  <c r="Q11" i="2"/>
  <c r="Q13" i="2"/>
  <c r="R11" i="2"/>
  <c r="R7" i="2"/>
  <c r="R12" i="2"/>
  <c r="Q7" i="2"/>
  <c r="R22" i="2"/>
  <c r="R17" i="2"/>
  <c r="O9" i="2"/>
  <c r="Q22" i="2"/>
  <c r="R14" i="2"/>
  <c r="O17" i="2"/>
  <c r="O13" i="2"/>
  <c r="Q9" i="2"/>
  <c r="Q16" i="2"/>
  <c r="O8" i="2"/>
  <c r="O22" i="2"/>
  <c r="Q17" i="2"/>
  <c r="R9" i="2"/>
  <c r="O18" i="2"/>
  <c r="R18" i="2"/>
  <c r="O10" i="2"/>
  <c r="O12" i="2"/>
  <c r="R15" i="2"/>
  <c r="Q18" i="2"/>
  <c r="R10" i="2"/>
  <c r="O19" i="2"/>
  <c r="Q12" i="2"/>
  <c r="O15" i="2"/>
  <c r="O7" i="2"/>
  <c r="U202" i="1"/>
  <c r="Z202" i="1" s="1"/>
  <c r="U201" i="1"/>
  <c r="Z201" i="1" s="1"/>
  <c r="U200" i="1"/>
  <c r="Z200" i="1" s="1"/>
  <c r="U199" i="1"/>
  <c r="Z199" i="1" s="1"/>
  <c r="U198" i="1"/>
  <c r="Z198" i="1" s="1"/>
  <c r="U197" i="1"/>
  <c r="Z197" i="1" s="1"/>
  <c r="U196" i="1"/>
  <c r="Z196" i="1" s="1"/>
  <c r="U195" i="1"/>
  <c r="Z195" i="1" s="1"/>
  <c r="U194" i="1"/>
  <c r="Z194" i="1" s="1"/>
  <c r="U193" i="1"/>
  <c r="Z193" i="1" s="1"/>
  <c r="U192" i="1"/>
  <c r="Z192" i="1" s="1"/>
  <c r="U191" i="1"/>
  <c r="Z191" i="1" s="1"/>
  <c r="U190" i="1"/>
  <c r="Z190" i="1" s="1"/>
  <c r="U189" i="1"/>
  <c r="Z189" i="1" s="1"/>
  <c r="U188" i="1"/>
  <c r="Z188" i="1" s="1"/>
  <c r="U187" i="1"/>
  <c r="Z187" i="1" s="1"/>
  <c r="U186" i="1"/>
  <c r="Z186" i="1" s="1"/>
  <c r="U185" i="1"/>
  <c r="Z185" i="1" s="1"/>
  <c r="U184" i="1"/>
  <c r="Z184" i="1" s="1"/>
  <c r="U183" i="1"/>
  <c r="Z183" i="1" s="1"/>
  <c r="U182" i="1"/>
  <c r="Z182" i="1" s="1"/>
  <c r="U181" i="1"/>
  <c r="Z181" i="1" s="1"/>
  <c r="U180" i="1"/>
  <c r="Z180" i="1" s="1"/>
  <c r="U179" i="1"/>
  <c r="Z179" i="1" s="1"/>
  <c r="U178" i="1"/>
  <c r="Z178" i="1" s="1"/>
  <c r="U177" i="1"/>
  <c r="Z177" i="1" s="1"/>
  <c r="U176" i="1"/>
  <c r="Z176" i="1" s="1"/>
  <c r="U175" i="1"/>
  <c r="Z175" i="1" s="1"/>
  <c r="U174" i="1"/>
  <c r="Z174" i="1" s="1"/>
  <c r="U173" i="1"/>
  <c r="Z173" i="1" s="1"/>
  <c r="U172" i="1"/>
  <c r="Z172" i="1" s="1"/>
  <c r="U171" i="1"/>
  <c r="Z171" i="1" s="1"/>
  <c r="U170" i="1"/>
  <c r="Z170" i="1" s="1"/>
  <c r="U169" i="1"/>
  <c r="Z169" i="1" s="1"/>
  <c r="U168" i="1"/>
  <c r="Z168" i="1" s="1"/>
  <c r="U167" i="1"/>
  <c r="Z167" i="1" s="1"/>
  <c r="U166" i="1"/>
  <c r="Z166" i="1" s="1"/>
  <c r="U165" i="1"/>
  <c r="Z165" i="1" s="1"/>
  <c r="U164" i="1"/>
  <c r="Z164" i="1" s="1"/>
  <c r="U163" i="1"/>
  <c r="Z163" i="1" s="1"/>
  <c r="U162" i="1"/>
  <c r="Z162" i="1" s="1"/>
  <c r="U161" i="1"/>
  <c r="Z161" i="1" s="1"/>
  <c r="U160" i="1"/>
  <c r="Z160" i="1" s="1"/>
  <c r="U159" i="1"/>
  <c r="Z159" i="1" s="1"/>
  <c r="U158" i="1"/>
  <c r="Z158" i="1" s="1"/>
  <c r="U157" i="1"/>
  <c r="Z157" i="1" s="1"/>
  <c r="U156" i="1"/>
  <c r="Z156" i="1" s="1"/>
  <c r="U155" i="1"/>
  <c r="Z155" i="1" s="1"/>
  <c r="U154" i="1"/>
  <c r="Z154" i="1" s="1"/>
  <c r="U153" i="1"/>
  <c r="Z153" i="1" s="1"/>
  <c r="U152" i="1"/>
  <c r="Z152" i="1" s="1"/>
  <c r="U151" i="1"/>
  <c r="Z151" i="1" s="1"/>
  <c r="U150" i="1"/>
  <c r="Z150" i="1" s="1"/>
  <c r="U149" i="1"/>
  <c r="Z149" i="1" s="1"/>
  <c r="U148" i="1"/>
  <c r="Z148" i="1" s="1"/>
  <c r="U147" i="1"/>
  <c r="Z147" i="1" s="1"/>
  <c r="U146" i="1"/>
  <c r="Z146" i="1" s="1"/>
  <c r="U145" i="1"/>
  <c r="Z145" i="1" s="1"/>
  <c r="U144" i="1"/>
  <c r="Z144" i="1" s="1"/>
  <c r="U143" i="1"/>
  <c r="Z143" i="1" s="1"/>
  <c r="U142" i="1"/>
  <c r="Z142" i="1" s="1"/>
  <c r="U141" i="1"/>
  <c r="Z141" i="1" s="1"/>
  <c r="U140" i="1"/>
  <c r="Z140" i="1" s="1"/>
  <c r="U139" i="1"/>
  <c r="Z139" i="1" s="1"/>
  <c r="U138" i="1"/>
  <c r="Z138" i="1" s="1"/>
  <c r="U137" i="1"/>
  <c r="Z137" i="1" s="1"/>
  <c r="U136" i="1"/>
  <c r="Z136" i="1" s="1"/>
  <c r="U135" i="1"/>
  <c r="Z135" i="1" s="1"/>
  <c r="U134" i="1"/>
  <c r="Z134" i="1" s="1"/>
  <c r="U133" i="1"/>
  <c r="Z133" i="1" s="1"/>
  <c r="U132" i="1"/>
  <c r="Z132" i="1" s="1"/>
  <c r="U131" i="1"/>
  <c r="Z131" i="1" s="1"/>
  <c r="U130" i="1"/>
  <c r="Z130" i="1" s="1"/>
  <c r="U129" i="1"/>
  <c r="Z129" i="1" s="1"/>
  <c r="U128" i="1"/>
  <c r="Z128" i="1" s="1"/>
  <c r="U127" i="1"/>
  <c r="Z127" i="1" s="1"/>
  <c r="U126" i="1"/>
  <c r="Z126" i="1" s="1"/>
  <c r="U125" i="1"/>
  <c r="Z125" i="1" s="1"/>
  <c r="U124" i="1"/>
  <c r="Z124" i="1" s="1"/>
  <c r="U123" i="1"/>
  <c r="Z123" i="1" s="1"/>
  <c r="U122" i="1"/>
  <c r="Z122" i="1" s="1"/>
  <c r="U121" i="1"/>
  <c r="Z121" i="1" s="1"/>
  <c r="U120" i="1"/>
  <c r="Z120" i="1" s="1"/>
  <c r="U119" i="1"/>
  <c r="Z119" i="1" s="1"/>
  <c r="U118" i="1"/>
  <c r="Z118" i="1" s="1"/>
  <c r="U117" i="1"/>
  <c r="Z117" i="1" s="1"/>
  <c r="U116" i="1"/>
  <c r="Z116" i="1" s="1"/>
  <c r="U115" i="1"/>
  <c r="Z115" i="1" s="1"/>
  <c r="U114" i="1"/>
  <c r="Z114" i="1" s="1"/>
  <c r="U113" i="1"/>
  <c r="Z113" i="1" s="1"/>
  <c r="U112" i="1"/>
  <c r="Z112" i="1" s="1"/>
  <c r="U111" i="1"/>
  <c r="Z111" i="1" s="1"/>
  <c r="U110" i="1"/>
  <c r="Z110" i="1" s="1"/>
  <c r="U109" i="1"/>
  <c r="Z109" i="1" s="1"/>
  <c r="U108" i="1"/>
  <c r="Z108" i="1" s="1"/>
  <c r="U107" i="1"/>
  <c r="Z107" i="1" s="1"/>
  <c r="U106" i="1"/>
  <c r="Z106" i="1" s="1"/>
  <c r="U105" i="1"/>
  <c r="Z105" i="1" s="1"/>
  <c r="U104" i="1"/>
  <c r="Z104" i="1" s="1"/>
  <c r="U103" i="1"/>
  <c r="Z103" i="1" s="1"/>
  <c r="U102" i="1"/>
  <c r="Z102" i="1" s="1"/>
  <c r="U101" i="1"/>
  <c r="Z101" i="1" s="1"/>
  <c r="U100" i="1"/>
  <c r="Z100" i="1" s="1"/>
  <c r="U99" i="1"/>
  <c r="Z99" i="1" s="1"/>
  <c r="U98" i="1"/>
  <c r="Z98" i="1" s="1"/>
  <c r="U97" i="1"/>
  <c r="Z97" i="1" s="1"/>
  <c r="U96" i="1"/>
  <c r="Z96" i="1" s="1"/>
  <c r="U95" i="1"/>
  <c r="Z95" i="1" s="1"/>
  <c r="U94" i="1"/>
  <c r="Z94" i="1" s="1"/>
  <c r="U93" i="1"/>
  <c r="Z93" i="1" s="1"/>
  <c r="U92" i="1"/>
  <c r="Z92" i="1" s="1"/>
  <c r="U91" i="1"/>
  <c r="Z91" i="1" s="1"/>
  <c r="U90" i="1"/>
  <c r="Z90" i="1" s="1"/>
  <c r="U89" i="1"/>
  <c r="Z89" i="1" s="1"/>
  <c r="U88" i="1"/>
  <c r="Z88" i="1" s="1"/>
  <c r="U87" i="1"/>
  <c r="Z87" i="1" s="1"/>
  <c r="U86" i="1"/>
  <c r="Z86" i="1" s="1"/>
  <c r="U85" i="1"/>
  <c r="Z85" i="1" s="1"/>
  <c r="U84" i="1"/>
  <c r="Z84" i="1" s="1"/>
  <c r="U83" i="1"/>
  <c r="Z83" i="1" s="1"/>
  <c r="U82" i="1"/>
  <c r="Z82" i="1" s="1"/>
  <c r="U81" i="1"/>
  <c r="Z81" i="1" s="1"/>
  <c r="U80" i="1"/>
  <c r="Z80" i="1" s="1"/>
  <c r="U79" i="1"/>
  <c r="Z79" i="1" s="1"/>
  <c r="U78" i="1"/>
  <c r="Z78" i="1" s="1"/>
  <c r="U77" i="1"/>
  <c r="Z77" i="1" s="1"/>
  <c r="U76" i="1"/>
  <c r="Z76" i="1" s="1"/>
  <c r="U75" i="1"/>
  <c r="Z75" i="1" s="1"/>
  <c r="U74" i="1"/>
  <c r="Z74" i="1" s="1"/>
  <c r="U73" i="1"/>
  <c r="Z73" i="1" s="1"/>
  <c r="U72" i="1"/>
  <c r="Z72" i="1" s="1"/>
  <c r="U71" i="1"/>
  <c r="Z71" i="1" s="1"/>
  <c r="U70" i="1"/>
  <c r="Z70" i="1" s="1"/>
  <c r="U69" i="1"/>
  <c r="Z69" i="1" s="1"/>
  <c r="U68" i="1"/>
  <c r="Z68" i="1" s="1"/>
  <c r="U67" i="1"/>
  <c r="Z67" i="1" s="1"/>
  <c r="U66" i="1"/>
  <c r="Z66" i="1" s="1"/>
  <c r="U65" i="1"/>
  <c r="Z65" i="1" s="1"/>
  <c r="U64" i="1"/>
  <c r="Z64" i="1" s="1"/>
  <c r="U63" i="1"/>
  <c r="Z63" i="1" s="1"/>
  <c r="U62" i="1"/>
  <c r="Z62" i="1" s="1"/>
  <c r="U61" i="1"/>
  <c r="Z61" i="1" s="1"/>
  <c r="U60" i="1"/>
  <c r="Z60" i="1" s="1"/>
  <c r="U59" i="1"/>
  <c r="Z59" i="1" s="1"/>
  <c r="U58" i="1"/>
  <c r="Z58" i="1" s="1"/>
  <c r="U57" i="1"/>
  <c r="Z57" i="1" s="1"/>
  <c r="U56" i="1"/>
  <c r="Z56" i="1" s="1"/>
  <c r="U55" i="1"/>
  <c r="Z55" i="1" s="1"/>
  <c r="U54" i="1"/>
  <c r="Z54" i="1" s="1"/>
  <c r="U53" i="1"/>
  <c r="Z53" i="1" s="1"/>
  <c r="U52" i="1"/>
  <c r="Z52" i="1" s="1"/>
  <c r="U51" i="1"/>
  <c r="Z51" i="1" s="1"/>
  <c r="U50" i="1"/>
  <c r="Z50" i="1" s="1"/>
  <c r="U49" i="1"/>
  <c r="Z49" i="1" s="1"/>
  <c r="U48" i="1"/>
  <c r="Z48" i="1" s="1"/>
  <c r="U47" i="1"/>
  <c r="Z47" i="1" s="1"/>
  <c r="U46" i="1"/>
  <c r="Z46" i="1" s="1"/>
  <c r="U45" i="1"/>
  <c r="Z45" i="1" s="1"/>
  <c r="U44" i="1"/>
  <c r="Z44" i="1" s="1"/>
  <c r="U43" i="1"/>
  <c r="Z43" i="1" s="1"/>
  <c r="W20" i="2" s="1"/>
  <c r="U42" i="1"/>
  <c r="Z42" i="1" s="1"/>
  <c r="U41" i="1"/>
  <c r="Z41" i="1" s="1"/>
  <c r="U40" i="1"/>
  <c r="Z40" i="1" s="1"/>
  <c r="U39" i="1"/>
  <c r="Z39" i="1" s="1"/>
  <c r="U38" i="1"/>
  <c r="Z38" i="1" s="1"/>
  <c r="U37" i="1"/>
  <c r="Z37" i="1" s="1"/>
  <c r="U36" i="1"/>
  <c r="Z36" i="1" s="1"/>
  <c r="U35" i="1"/>
  <c r="Z35" i="1" s="1"/>
  <c r="U34" i="1"/>
  <c r="Z34" i="1" s="1"/>
  <c r="U33" i="1"/>
  <c r="Z33" i="1" s="1"/>
  <c r="U32" i="1"/>
  <c r="Z32" i="1" s="1"/>
  <c r="U31" i="1"/>
  <c r="Z31" i="1" s="1"/>
  <c r="W11" i="2" s="1"/>
  <c r="U30" i="1"/>
  <c r="Z30" i="1" s="1"/>
  <c r="U29" i="1"/>
  <c r="Z29" i="1" s="1"/>
  <c r="U28" i="1"/>
  <c r="Z28" i="1" s="1"/>
  <c r="U27" i="1"/>
  <c r="Z27" i="1" s="1"/>
  <c r="W9" i="2" s="1"/>
  <c r="U26" i="1"/>
  <c r="Z26" i="1" s="1"/>
  <c r="U25" i="1"/>
  <c r="Z25" i="1" s="1"/>
  <c r="U24" i="1"/>
  <c r="Z24" i="1" s="1"/>
  <c r="U23" i="1"/>
  <c r="Z23" i="1" s="1"/>
  <c r="U22" i="1"/>
  <c r="Z22" i="1" s="1"/>
  <c r="U21" i="1"/>
  <c r="Z21" i="1" s="1"/>
  <c r="U20" i="1"/>
  <c r="Z20" i="1" s="1"/>
  <c r="U19" i="1"/>
  <c r="Z19" i="1" s="1"/>
  <c r="U18" i="1"/>
  <c r="Z18" i="1" s="1"/>
  <c r="U17" i="1"/>
  <c r="Z17" i="1" s="1"/>
  <c r="U16" i="1"/>
  <c r="Z16" i="1" s="1"/>
  <c r="U15" i="1"/>
  <c r="Z15" i="1" s="1"/>
  <c r="U14" i="1"/>
  <c r="Z14" i="1" s="1"/>
  <c r="U13" i="1"/>
  <c r="Z13" i="1" s="1"/>
  <c r="U12" i="1"/>
  <c r="Z12" i="1" s="1"/>
  <c r="U11" i="1"/>
  <c r="Z11" i="1" s="1"/>
  <c r="U10" i="1"/>
  <c r="Z10" i="1" s="1"/>
  <c r="U9" i="1"/>
  <c r="Z9" i="1" s="1"/>
  <c r="U8" i="1"/>
  <c r="Z8" i="1" s="1"/>
  <c r="Z203" i="1" l="1"/>
  <c r="Z204" i="1" s="1"/>
  <c r="W19" i="2"/>
  <c r="W7" i="2"/>
  <c r="W17" i="2"/>
  <c r="W14" i="2"/>
  <c r="W18" i="2"/>
  <c r="W21" i="2"/>
  <c r="W8" i="2"/>
  <c r="W13" i="2"/>
  <c r="W12" i="2"/>
  <c r="W22" i="2"/>
  <c r="W10" i="2"/>
  <c r="W16" i="2"/>
  <c r="W15" i="2"/>
  <c r="W186" i="1"/>
  <c r="W28" i="1"/>
  <c r="T186" i="1"/>
  <c r="Y186" i="1" s="1"/>
  <c r="T28" i="1"/>
  <c r="Y28" i="1" s="1"/>
  <c r="W23" i="2" l="1"/>
  <c r="W24" i="2" s="1"/>
  <c r="W141" i="1"/>
  <c r="W133" i="1"/>
  <c r="W27" i="1"/>
  <c r="W188" i="1"/>
  <c r="W51" i="1"/>
  <c r="W101" i="1"/>
  <c r="W109" i="1"/>
  <c r="W164" i="1"/>
  <c r="W140" i="1"/>
  <c r="W25" i="1"/>
  <c r="W127" i="1"/>
  <c r="W202" i="1"/>
  <c r="W158" i="1"/>
  <c r="W157" i="1"/>
  <c r="W96" i="1"/>
  <c r="W105" i="1"/>
  <c r="W198" i="1"/>
  <c r="W190" i="1"/>
  <c r="W59" i="1"/>
  <c r="W106" i="1"/>
  <c r="W156" i="1"/>
  <c r="W108" i="1"/>
  <c r="W20" i="1"/>
  <c r="W151" i="1"/>
  <c r="W136" i="1"/>
  <c r="W199" i="1"/>
  <c r="W122" i="1"/>
  <c r="W55" i="1"/>
  <c r="W13" i="1"/>
  <c r="W107" i="1"/>
  <c r="W37" i="1"/>
  <c r="W182" i="1"/>
  <c r="W98" i="1"/>
  <c r="W24" i="1"/>
  <c r="W114" i="1"/>
  <c r="W128" i="1"/>
  <c r="W40" i="1"/>
  <c r="W195" i="1"/>
  <c r="W69" i="1"/>
  <c r="W85" i="1"/>
  <c r="W177" i="1"/>
  <c r="W161" i="1"/>
  <c r="W126" i="1"/>
  <c r="W87" i="1"/>
  <c r="W45" i="1"/>
  <c r="W112" i="1"/>
  <c r="W200" i="1"/>
  <c r="W103" i="1"/>
  <c r="W61" i="1"/>
  <c r="W162" i="1"/>
  <c r="W30" i="1"/>
  <c r="W41" i="1"/>
  <c r="W44" i="1"/>
  <c r="W10" i="1"/>
  <c r="W134" i="1"/>
  <c r="W32" i="1"/>
  <c r="W42" i="1"/>
  <c r="W192" i="1"/>
  <c r="W178" i="1"/>
  <c r="W184" i="1"/>
  <c r="W113" i="1"/>
  <c r="W82" i="1"/>
  <c r="W176" i="1"/>
  <c r="W155" i="1"/>
  <c r="W138" i="1"/>
  <c r="W131" i="1"/>
  <c r="W120" i="1"/>
  <c r="W50" i="1"/>
  <c r="W159" i="1"/>
  <c r="W167" i="1"/>
  <c r="W48" i="1"/>
  <c r="W187" i="1"/>
  <c r="W38" i="1"/>
  <c r="W110" i="1"/>
  <c r="W100" i="1"/>
  <c r="W68" i="1"/>
  <c r="W62" i="1"/>
  <c r="W29" i="1"/>
  <c r="W23" i="1"/>
  <c r="W123" i="1"/>
  <c r="W179" i="1"/>
  <c r="W201" i="1"/>
  <c r="W78" i="1"/>
  <c r="W54" i="1"/>
  <c r="W39" i="1"/>
  <c r="W89" i="1"/>
  <c r="W139" i="1"/>
  <c r="W149" i="1"/>
  <c r="W84" i="1"/>
  <c r="W160" i="1"/>
  <c r="W143" i="1"/>
  <c r="W46" i="1"/>
  <c r="W36" i="1"/>
  <c r="W70" i="1"/>
  <c r="W181" i="1"/>
  <c r="W93" i="1"/>
  <c r="W17" i="1"/>
  <c r="W117" i="1"/>
  <c r="W173" i="1"/>
  <c r="W49" i="1"/>
  <c r="W193" i="1"/>
  <c r="W86" i="1"/>
  <c r="W121" i="1"/>
  <c r="W52" i="1"/>
  <c r="W175" i="1"/>
  <c r="W76" i="1"/>
  <c r="T76" i="1"/>
  <c r="Y76" i="1" s="1"/>
  <c r="T122" i="1"/>
  <c r="Y122" i="1" s="1"/>
  <c r="W148" i="1"/>
  <c r="T148" i="1"/>
  <c r="Y148" i="1" s="1"/>
  <c r="T48" i="1"/>
  <c r="Y48" i="1" s="1"/>
  <c r="W19" i="1"/>
  <c r="T19" i="1"/>
  <c r="Y19" i="1" s="1"/>
  <c r="T77" i="1"/>
  <c r="Y77" i="1" s="1"/>
  <c r="W77" i="1"/>
  <c r="T187" i="1"/>
  <c r="Y187" i="1" s="1"/>
  <c r="T150" i="1"/>
  <c r="Y150" i="1" s="1"/>
  <c r="W150" i="1"/>
  <c r="T38" i="1"/>
  <c r="Y38" i="1" s="1"/>
  <c r="T110" i="1"/>
  <c r="Y110" i="1" s="1"/>
  <c r="T100" i="1"/>
  <c r="Y100" i="1" s="1"/>
  <c r="T68" i="1"/>
  <c r="Y68" i="1" s="1"/>
  <c r="T62" i="1"/>
  <c r="Y62" i="1" s="1"/>
  <c r="T189" i="1"/>
  <c r="Y189" i="1" s="1"/>
  <c r="W189" i="1"/>
  <c r="T29" i="1"/>
  <c r="Y29" i="1" s="1"/>
  <c r="T23" i="1"/>
  <c r="Y23" i="1" s="1"/>
  <c r="T123" i="1"/>
  <c r="Y123" i="1" s="1"/>
  <c r="T179" i="1"/>
  <c r="Y179" i="1" s="1"/>
  <c r="T201" i="1"/>
  <c r="Y201" i="1" s="1"/>
  <c r="T78" i="1"/>
  <c r="Y78" i="1" s="1"/>
  <c r="T54" i="1"/>
  <c r="Y54" i="1" s="1"/>
  <c r="T39" i="1"/>
  <c r="Y39" i="1" s="1"/>
  <c r="T89" i="1"/>
  <c r="Y89" i="1" s="1"/>
  <c r="T139" i="1"/>
  <c r="Y139" i="1" s="1"/>
  <c r="T149" i="1"/>
  <c r="Y149" i="1" s="1"/>
  <c r="T84" i="1"/>
  <c r="Y84" i="1" s="1"/>
  <c r="W88" i="1"/>
  <c r="T88" i="1"/>
  <c r="Y88" i="1" s="1"/>
  <c r="T97" i="1"/>
  <c r="Y97" i="1" s="1"/>
  <c r="W97" i="1"/>
  <c r="T157" i="1"/>
  <c r="Y157" i="1" s="1"/>
  <c r="W12" i="1"/>
  <c r="T12" i="1"/>
  <c r="Y12" i="1" s="1"/>
  <c r="T119" i="1"/>
  <c r="Y119" i="1" s="1"/>
  <c r="W119" i="1"/>
  <c r="T141" i="1"/>
  <c r="Y141" i="1" s="1"/>
  <c r="T197" i="1"/>
  <c r="Y197" i="1" s="1"/>
  <c r="W197" i="1"/>
  <c r="T160" i="1"/>
  <c r="Y160" i="1" s="1"/>
  <c r="T143" i="1"/>
  <c r="Y143" i="1" s="1"/>
  <c r="T46" i="1"/>
  <c r="Y46" i="1" s="1"/>
  <c r="T36" i="1"/>
  <c r="Y36" i="1" s="1"/>
  <c r="T70" i="1"/>
  <c r="Y70" i="1" s="1"/>
  <c r="T181" i="1"/>
  <c r="Y181" i="1" s="1"/>
  <c r="T93" i="1"/>
  <c r="Y93" i="1" s="1"/>
  <c r="T17" i="1"/>
  <c r="Y17" i="1" s="1"/>
  <c r="T117" i="1"/>
  <c r="Y117" i="1" s="1"/>
  <c r="T173" i="1"/>
  <c r="Y173" i="1" s="1"/>
  <c r="T49" i="1"/>
  <c r="Y49" i="1" s="1"/>
  <c r="T193" i="1"/>
  <c r="Y193" i="1" s="1"/>
  <c r="T86" i="1"/>
  <c r="Y86" i="1" s="1"/>
  <c r="T121" i="1"/>
  <c r="Y121" i="1" s="1"/>
  <c r="T52" i="1"/>
  <c r="Y52" i="1" s="1"/>
  <c r="T175" i="1"/>
  <c r="Y175" i="1" s="1"/>
  <c r="T133" i="1"/>
  <c r="Y133" i="1" s="1"/>
  <c r="W132" i="1"/>
  <c r="T132" i="1"/>
  <c r="Y132" i="1" s="1"/>
  <c r="T16" i="1"/>
  <c r="Y16" i="1" s="1"/>
  <c r="W16" i="1"/>
  <c r="T27" i="1"/>
  <c r="Y27" i="1" s="1"/>
  <c r="T57" i="1"/>
  <c r="Y57" i="1" s="1"/>
  <c r="W57" i="1"/>
  <c r="T188" i="1"/>
  <c r="Y188" i="1" s="1"/>
  <c r="T180" i="1"/>
  <c r="Y180" i="1" s="1"/>
  <c r="W180" i="1"/>
  <c r="T51" i="1"/>
  <c r="Y51" i="1" s="1"/>
  <c r="T101" i="1"/>
  <c r="Y101" i="1" s="1"/>
  <c r="T152" i="1"/>
  <c r="Y152" i="1" s="1"/>
  <c r="W152" i="1"/>
  <c r="T9" i="1"/>
  <c r="Y9" i="1" s="1"/>
  <c r="W9" i="1"/>
  <c r="T109" i="1"/>
  <c r="Y109" i="1" s="1"/>
  <c r="W35" i="1"/>
  <c r="T35" i="1"/>
  <c r="Y35" i="1" s="1"/>
  <c r="T164" i="1"/>
  <c r="Y164" i="1" s="1"/>
  <c r="T67" i="1"/>
  <c r="Y67" i="1" s="1"/>
  <c r="W67" i="1"/>
  <c r="T140" i="1"/>
  <c r="Y140" i="1" s="1"/>
  <c r="T25" i="1"/>
  <c r="Y25" i="1" s="1"/>
  <c r="T125" i="1"/>
  <c r="Y125" i="1" s="1"/>
  <c r="W125" i="1"/>
  <c r="T165" i="1"/>
  <c r="Y165" i="1" s="1"/>
  <c r="W165" i="1"/>
  <c r="T127" i="1"/>
  <c r="Y127" i="1" s="1"/>
  <c r="T194" i="1"/>
  <c r="Y194" i="1" s="1"/>
  <c r="W194" i="1"/>
  <c r="T202" i="1"/>
  <c r="Y202" i="1" s="1"/>
  <c r="T146" i="1"/>
  <c r="Y146" i="1" s="1"/>
  <c r="W146" i="1"/>
  <c r="T96" i="1"/>
  <c r="Y96" i="1" s="1"/>
  <c r="T56" i="1"/>
  <c r="Y56" i="1" s="1"/>
  <c r="W56" i="1"/>
  <c r="T105" i="1"/>
  <c r="Y105" i="1" s="1"/>
  <c r="W92" i="1"/>
  <c r="T92" i="1"/>
  <c r="Y92" i="1" s="1"/>
  <c r="T198" i="1"/>
  <c r="Y198" i="1" s="1"/>
  <c r="T190" i="1"/>
  <c r="Y190" i="1" s="1"/>
  <c r="T129" i="1"/>
  <c r="Y129" i="1" s="1"/>
  <c r="W129" i="1"/>
  <c r="T90" i="1"/>
  <c r="Y90" i="1" s="1"/>
  <c r="W90" i="1"/>
  <c r="W60" i="1"/>
  <c r="T60" i="1"/>
  <c r="Y60" i="1" s="1"/>
  <c r="T172" i="1"/>
  <c r="Y172" i="1" s="1"/>
  <c r="W172" i="1"/>
  <c r="T59" i="1"/>
  <c r="Y59" i="1" s="1"/>
  <c r="W144" i="1"/>
  <c r="T144" i="1"/>
  <c r="Y144" i="1" s="1"/>
  <c r="T174" i="1"/>
  <c r="Y174" i="1" s="1"/>
  <c r="W174" i="1"/>
  <c r="W14" i="1"/>
  <c r="T14" i="1"/>
  <c r="Y14" i="1" s="1"/>
  <c r="T106" i="1"/>
  <c r="Y106" i="1" s="1"/>
  <c r="T168" i="1"/>
  <c r="Y168" i="1" s="1"/>
  <c r="W168" i="1"/>
  <c r="T156" i="1"/>
  <c r="Y156" i="1" s="1"/>
  <c r="T75" i="1"/>
  <c r="Y75" i="1" s="1"/>
  <c r="W75" i="1"/>
  <c r="T108" i="1"/>
  <c r="Y108" i="1" s="1"/>
  <c r="T20" i="1"/>
  <c r="Y20" i="1" s="1"/>
  <c r="T151" i="1"/>
  <c r="Y151" i="1" s="1"/>
  <c r="T136" i="1"/>
  <c r="Y136" i="1" s="1"/>
  <c r="T183" i="1"/>
  <c r="Y183" i="1" s="1"/>
  <c r="W183" i="1"/>
  <c r="W104" i="1"/>
  <c r="T104" i="1"/>
  <c r="Y104" i="1" s="1"/>
  <c r="T199" i="1"/>
  <c r="Y199" i="1" s="1"/>
  <c r="T195" i="1"/>
  <c r="Y195" i="1" s="1"/>
  <c r="T94" i="1"/>
  <c r="Y94" i="1" s="1"/>
  <c r="W94" i="1"/>
  <c r="T55" i="1"/>
  <c r="Y55" i="1" s="1"/>
  <c r="T13" i="1"/>
  <c r="Y13" i="1" s="1"/>
  <c r="T118" i="1"/>
  <c r="Y118" i="1" s="1"/>
  <c r="W118" i="1"/>
  <c r="T107" i="1"/>
  <c r="Y107" i="1" s="1"/>
  <c r="T79" i="1"/>
  <c r="Y79" i="1" s="1"/>
  <c r="W79" i="1"/>
  <c r="T37" i="1"/>
  <c r="Y37" i="1" s="1"/>
  <c r="T196" i="1"/>
  <c r="Y196" i="1" s="1"/>
  <c r="W196" i="1"/>
  <c r="T182" i="1"/>
  <c r="Y182" i="1" s="1"/>
  <c r="T98" i="1"/>
  <c r="Y98" i="1" s="1"/>
  <c r="T135" i="1"/>
  <c r="Y135" i="1" s="1"/>
  <c r="W135" i="1"/>
  <c r="T95" i="1"/>
  <c r="Y95" i="1" s="1"/>
  <c r="W95" i="1"/>
  <c r="T53" i="1"/>
  <c r="Y53" i="1" s="1"/>
  <c r="W53" i="1"/>
  <c r="T24" i="1"/>
  <c r="Y24" i="1" s="1"/>
  <c r="T166" i="1"/>
  <c r="Y166" i="1" s="1"/>
  <c r="W166" i="1"/>
  <c r="W22" i="1"/>
  <c r="T22" i="1"/>
  <c r="Y22" i="1" s="1"/>
  <c r="T114" i="1"/>
  <c r="Y114" i="1" s="1"/>
  <c r="T128" i="1"/>
  <c r="Y128" i="1" s="1"/>
  <c r="T40" i="1"/>
  <c r="Y40" i="1" s="1"/>
  <c r="T170" i="1"/>
  <c r="Y170" i="1" s="1"/>
  <c r="W170" i="1"/>
  <c r="W47" i="1"/>
  <c r="T47" i="1"/>
  <c r="Y47" i="1" s="1"/>
  <c r="T33" i="1"/>
  <c r="Y33" i="1" s="1"/>
  <c r="W33" i="1"/>
  <c r="T83" i="1"/>
  <c r="Y83" i="1" s="1"/>
  <c r="W83" i="1"/>
  <c r="T69" i="1"/>
  <c r="Y69" i="1" s="1"/>
  <c r="T66" i="1"/>
  <c r="Y66" i="1" s="1"/>
  <c r="W66" i="1"/>
  <c r="T85" i="1"/>
  <c r="Y85" i="1" s="1"/>
  <c r="T177" i="1"/>
  <c r="Y177" i="1" s="1"/>
  <c r="T102" i="1"/>
  <c r="Y102" i="1" s="1"/>
  <c r="W102" i="1"/>
  <c r="T74" i="1"/>
  <c r="Y74" i="1" s="1"/>
  <c r="W74" i="1"/>
  <c r="T161" i="1"/>
  <c r="Y161" i="1" s="1"/>
  <c r="T153" i="1"/>
  <c r="Y153" i="1" s="1"/>
  <c r="W153" i="1"/>
  <c r="T126" i="1"/>
  <c r="Y126" i="1" s="1"/>
  <c r="W64" i="1"/>
  <c r="T64" i="1"/>
  <c r="Y64" i="1" s="1"/>
  <c r="T87" i="1"/>
  <c r="Y87" i="1" s="1"/>
  <c r="T137" i="1"/>
  <c r="Y137" i="1" s="1"/>
  <c r="W137" i="1"/>
  <c r="T45" i="1"/>
  <c r="Y45" i="1" s="1"/>
  <c r="T63" i="1"/>
  <c r="Y63" i="1" s="1"/>
  <c r="W63" i="1"/>
  <c r="T112" i="1"/>
  <c r="Y112" i="1" s="1"/>
  <c r="T142" i="1"/>
  <c r="Y142" i="1" s="1"/>
  <c r="W142" i="1"/>
  <c r="T200" i="1"/>
  <c r="Y200" i="1" s="1"/>
  <c r="W18" i="1"/>
  <c r="T18" i="1"/>
  <c r="Y18" i="1" s="1"/>
  <c r="T103" i="1"/>
  <c r="Y103" i="1" s="1"/>
  <c r="T61" i="1"/>
  <c r="Y61" i="1" s="1"/>
  <c r="W169" i="1"/>
  <c r="T169" i="1"/>
  <c r="Y169" i="1" s="1"/>
  <c r="W72" i="1"/>
  <c r="T72" i="1"/>
  <c r="Y72" i="1" s="1"/>
  <c r="T162" i="1"/>
  <c r="Y162" i="1" s="1"/>
  <c r="T30" i="1"/>
  <c r="Y30" i="1" s="1"/>
  <c r="T43" i="1"/>
  <c r="Y43" i="1" s="1"/>
  <c r="W43" i="1"/>
  <c r="T41" i="1"/>
  <c r="Y41" i="1" s="1"/>
  <c r="T44" i="1"/>
  <c r="Y44" i="1" s="1"/>
  <c r="T171" i="1"/>
  <c r="Y171" i="1" s="1"/>
  <c r="W171" i="1"/>
  <c r="T163" i="1"/>
  <c r="Y163" i="1" s="1"/>
  <c r="W163" i="1"/>
  <c r="T65" i="1"/>
  <c r="Y65" i="1" s="1"/>
  <c r="W65" i="1"/>
  <c r="W26" i="1"/>
  <c r="T26" i="1"/>
  <c r="Y26" i="1" s="1"/>
  <c r="T10" i="1"/>
  <c r="Y10" i="1" s="1"/>
  <c r="T145" i="1"/>
  <c r="Y145" i="1" s="1"/>
  <c r="W145" i="1"/>
  <c r="T134" i="1"/>
  <c r="Y134" i="1" s="1"/>
  <c r="T32" i="1"/>
  <c r="Y32" i="1" s="1"/>
  <c r="T147" i="1"/>
  <c r="Y147" i="1" s="1"/>
  <c r="W147" i="1"/>
  <c r="T81" i="1"/>
  <c r="Y81" i="1" s="1"/>
  <c r="W81" i="1"/>
  <c r="T42" i="1"/>
  <c r="Y42" i="1" s="1"/>
  <c r="T21" i="1"/>
  <c r="Y21" i="1" s="1"/>
  <c r="W21" i="1"/>
  <c r="W80" i="1"/>
  <c r="T80" i="1"/>
  <c r="Y80" i="1" s="1"/>
  <c r="W11" i="1"/>
  <c r="T11" i="1"/>
  <c r="Y11" i="1" s="1"/>
  <c r="T192" i="1"/>
  <c r="Y192" i="1" s="1"/>
  <c r="T178" i="1"/>
  <c r="Y178" i="1" s="1"/>
  <c r="T191" i="1"/>
  <c r="Y191" i="1" s="1"/>
  <c r="W191" i="1"/>
  <c r="T185" i="1"/>
  <c r="Y185" i="1" s="1"/>
  <c r="W185" i="1"/>
  <c r="T158" i="1"/>
  <c r="Y158" i="1" s="1"/>
  <c r="T111" i="1"/>
  <c r="Y111" i="1" s="1"/>
  <c r="W111" i="1"/>
  <c r="W58" i="1"/>
  <c r="T58" i="1"/>
  <c r="Y58" i="1" s="1"/>
  <c r="T184" i="1"/>
  <c r="Y184" i="1" s="1"/>
  <c r="T113" i="1"/>
  <c r="Y113" i="1" s="1"/>
  <c r="W124" i="1"/>
  <c r="T124" i="1"/>
  <c r="Y124" i="1" s="1"/>
  <c r="T91" i="1"/>
  <c r="Y91" i="1" s="1"/>
  <c r="W91" i="1"/>
  <c r="T82" i="1"/>
  <c r="Y82" i="1" s="1"/>
  <c r="T71" i="1"/>
  <c r="Y71" i="1" s="1"/>
  <c r="W71" i="1"/>
  <c r="T15" i="1"/>
  <c r="Y15" i="1" s="1"/>
  <c r="W15" i="1"/>
  <c r="T115" i="1"/>
  <c r="Y115" i="1" s="1"/>
  <c r="W115" i="1"/>
  <c r="T176" i="1"/>
  <c r="Y176" i="1" s="1"/>
  <c r="T155" i="1"/>
  <c r="Y155" i="1" s="1"/>
  <c r="T73" i="1"/>
  <c r="Y73" i="1" s="1"/>
  <c r="W73" i="1"/>
  <c r="W34" i="1"/>
  <c r="T34" i="1"/>
  <c r="Y34" i="1" s="1"/>
  <c r="T138" i="1"/>
  <c r="Y138" i="1" s="1"/>
  <c r="W31" i="1"/>
  <c r="T11" i="2" s="1"/>
  <c r="T31" i="1"/>
  <c r="Y31" i="1" s="1"/>
  <c r="T131" i="1"/>
  <c r="Y131" i="1" s="1"/>
  <c r="T130" i="1"/>
  <c r="Y130" i="1" s="1"/>
  <c r="W130" i="1"/>
  <c r="T120" i="1"/>
  <c r="Y120" i="1" s="1"/>
  <c r="T50" i="1"/>
  <c r="Y50" i="1" s="1"/>
  <c r="T99" i="1"/>
  <c r="Y99" i="1" s="1"/>
  <c r="W99" i="1"/>
  <c r="W154" i="1"/>
  <c r="T154" i="1"/>
  <c r="Y154" i="1" s="1"/>
  <c r="T159" i="1"/>
  <c r="Y159" i="1" s="1"/>
  <c r="W116" i="1"/>
  <c r="T116" i="1"/>
  <c r="Y116" i="1" s="1"/>
  <c r="T167" i="1"/>
  <c r="Y167" i="1" s="1"/>
  <c r="V16" i="2" l="1"/>
  <c r="T13" i="2"/>
  <c r="V13" i="2"/>
  <c r="T10" i="2"/>
  <c r="V11" i="2"/>
  <c r="V15" i="2"/>
  <c r="V10" i="2"/>
  <c r="V22" i="2"/>
  <c r="V17" i="2"/>
  <c r="V18" i="2"/>
  <c r="V9" i="2"/>
  <c r="T16" i="2"/>
  <c r="T18" i="2"/>
  <c r="T9" i="2"/>
  <c r="T15" i="2"/>
  <c r="V21" i="2"/>
  <c r="V7" i="2"/>
  <c r="T12" i="2"/>
  <c r="T21" i="2"/>
  <c r="T20" i="2"/>
  <c r="V20" i="2"/>
  <c r="T7" i="2"/>
  <c r="V14" i="2"/>
  <c r="V12" i="2"/>
  <c r="T8" i="2"/>
  <c r="T22" i="2"/>
  <c r="T17" i="2"/>
  <c r="V8" i="2"/>
  <c r="T14" i="2"/>
  <c r="W8" i="1" l="1"/>
  <c r="T8" i="1"/>
  <c r="Y8" i="1" s="1"/>
  <c r="W203" i="1" l="1"/>
  <c r="W204" i="1" s="1"/>
  <c r="T19" i="2"/>
  <c r="T23" i="2" s="1"/>
  <c r="Y203" i="1"/>
  <c r="Y204" i="1" s="1"/>
  <c r="V19" i="2"/>
  <c r="V23" i="2" s="1"/>
  <c r="V24" i="2" s="1"/>
  <c r="T27" i="2" l="1"/>
  <c r="T24" i="2"/>
</calcChain>
</file>

<file path=xl/sharedStrings.xml><?xml version="1.0" encoding="utf-8"?>
<sst xmlns="http://schemas.openxmlformats.org/spreadsheetml/2006/main" count="704" uniqueCount="271">
  <si>
    <t>General Provider Information</t>
  </si>
  <si>
    <t>Facility Name</t>
  </si>
  <si>
    <t>Mgmt Company (hide)</t>
  </si>
  <si>
    <t>Mgmt Company</t>
  </si>
  <si>
    <t>Provider Number</t>
  </si>
  <si>
    <t xml:space="preserve">Medicaid CT Days </t>
  </si>
  <si>
    <t>Aaron Manor Nursing and Rehab. Ctr</t>
  </si>
  <si>
    <t>Ryder Health Management</t>
  </si>
  <si>
    <t>Abbott Terrace Health Center</t>
  </si>
  <si>
    <t>Athena Health Care Associates</t>
  </si>
  <si>
    <t>Advanced Nursing and Rehab</t>
  </si>
  <si>
    <t/>
  </si>
  <si>
    <t>No Management Company</t>
  </si>
  <si>
    <t>Amberwoods of Farmington</t>
  </si>
  <si>
    <t>Apple Rehab Avon</t>
  </si>
  <si>
    <t>Apple Health Care Inc. (Foley Group)</t>
  </si>
  <si>
    <t>Apple Rehab Colchester</t>
  </si>
  <si>
    <t>Apple Rehab Cromwell</t>
  </si>
  <si>
    <t>Apple Rehab Farmington Valley</t>
  </si>
  <si>
    <t>Apple Rehab Guilford</t>
  </si>
  <si>
    <t>Apple Rehab Laurel Woods</t>
  </si>
  <si>
    <t>Apple Rehab Middletown</t>
  </si>
  <si>
    <t>Apple Rehab Mystic</t>
  </si>
  <si>
    <t>Apple Rehab of Rocky Hill</t>
  </si>
  <si>
    <t>Saybrook Health Care Center</t>
  </si>
  <si>
    <t>Apple Rehab Shelton Lakes</t>
  </si>
  <si>
    <t>Apple Rehab West Haven</t>
  </si>
  <si>
    <t>Apple Rehabilitation Watertown</t>
  </si>
  <si>
    <t>Arden House</t>
  </si>
  <si>
    <t>Genesis Health Corp</t>
  </si>
  <si>
    <t>Athena Meadowbrook LLC 00/25</t>
  </si>
  <si>
    <t>20800 / 95225</t>
  </si>
  <si>
    <t>Autumn Lake Healthcare at Bucks Hill LLC</t>
  </si>
  <si>
    <t xml:space="preserve">Autum Lake Healthcare               </t>
  </si>
  <si>
    <t>Autumn Lake Healthcare at Cromwell LLC</t>
  </si>
  <si>
    <t>Autumn Lake Healthcare at New Britain LLC</t>
  </si>
  <si>
    <t>Autumn Lake Healthcare at Norwalk LLC</t>
  </si>
  <si>
    <t>Avery Nursing Home 00/95</t>
  </si>
  <si>
    <t>Church Homes, Inc.</t>
  </si>
  <si>
    <t>7500 / 90795</t>
  </si>
  <si>
    <t>Avon Health Center</t>
  </si>
  <si>
    <t>Bayview Health Care Center</t>
  </si>
  <si>
    <t>Beacon Brook Health Center</t>
  </si>
  <si>
    <t>Beechwood</t>
  </si>
  <si>
    <t>Bel-Air Manor</t>
  </si>
  <si>
    <t>Bethel Health Care/The Cascades (RCH)</t>
  </si>
  <si>
    <t>Bethel Health Management Assoc. Inc.</t>
  </si>
  <si>
    <t>Bickford Health Care Center</t>
  </si>
  <si>
    <t>Sommerset Health Care</t>
  </si>
  <si>
    <t>Bishop Wicke Health &amp; Rehab. Ctr.</t>
  </si>
  <si>
    <t>Bloomfield Health Care Center, LLC</t>
  </si>
  <si>
    <t>National Health Care, Inc.</t>
  </si>
  <si>
    <t>Bradley Home &amp; Pavilion</t>
  </si>
  <si>
    <t>Branford Hills</t>
  </si>
  <si>
    <t>Bride Brook Health &amp; Rehab. Center</t>
  </si>
  <si>
    <t>SavaSeniorCare Administrative Sevice</t>
  </si>
  <si>
    <t>Cambridge Health and Rehabilitation Center</t>
  </si>
  <si>
    <t>Carolton Chronic and Conv. Hospital</t>
  </si>
  <si>
    <t>Cassena Care at Norwalk</t>
  </si>
  <si>
    <t xml:space="preserve">Cassena Care Consulting             </t>
  </si>
  <si>
    <t>Cassena Care of Stamford</t>
  </si>
  <si>
    <t>Chelsea Place Care Center</t>
  </si>
  <si>
    <t xml:space="preserve">iCare Health Network                </t>
  </si>
  <si>
    <t>Cherry Brook Health Care Center</t>
  </si>
  <si>
    <t>Cheshire House Health Care Fac &amp; Re</t>
  </si>
  <si>
    <t>Cheshire Regional Rehab Center</t>
  </si>
  <si>
    <t xml:space="preserve">Traditions Senior Management        </t>
  </si>
  <si>
    <t>Chestelm Health Care 98/93</t>
  </si>
  <si>
    <t>10298 / 91793</t>
  </si>
  <si>
    <t>Chesterfields Health Care Center</t>
  </si>
  <si>
    <t>Cobalt Lodge Health Care &amp; Rehab. Ctr</t>
  </si>
  <si>
    <t>Coccomo Memorial Health Center</t>
  </si>
  <si>
    <t>Colonial Health &amp; Rehab Center of Plainfield, LLC</t>
  </si>
  <si>
    <t>Connecticut Baptist Homes 31/83</t>
  </si>
  <si>
    <t>10231 / 95283</t>
  </si>
  <si>
    <t>Cook Willow Convalescent Hosp. Inc.</t>
  </si>
  <si>
    <t>Countryside Manor</t>
  </si>
  <si>
    <t>Pilgrim Manor</t>
  </si>
  <si>
    <t>Covenant Retirement Communities</t>
  </si>
  <si>
    <t>Crestfield Rehab Ctr &amp; Fenwood Manor</t>
  </si>
  <si>
    <t>Curtis Home/St. Elizabeth Center</t>
  </si>
  <si>
    <t>Douglas Manor</t>
  </si>
  <si>
    <t>Elim Park Baptist Home</t>
  </si>
  <si>
    <t>Evergreen Health Care Center</t>
  </si>
  <si>
    <t>Fairview, Inc.</t>
  </si>
  <si>
    <t>Farmington Care Center</t>
  </si>
  <si>
    <t>Filosa, For Nursing and Rehab.</t>
  </si>
  <si>
    <t>Fox Hill Center</t>
  </si>
  <si>
    <t>Frances Warde Towers</t>
  </si>
  <si>
    <t>Mercy Community Health</t>
  </si>
  <si>
    <t>Fresh River Healthcare</t>
  </si>
  <si>
    <t>Gardner Heights Health Care Center, Inc.</t>
  </si>
  <si>
    <t>Geer Nursing and Rehab. Center</t>
  </si>
  <si>
    <t>Gladeview Health Care Center</t>
  </si>
  <si>
    <t>Glastonbury Health Care Center</t>
  </si>
  <si>
    <t>Glen Hill Center</t>
  </si>
  <si>
    <t>Glendale Center</t>
  </si>
  <si>
    <t>Golden Hill Rehab Pavilion</t>
  </si>
  <si>
    <t>Governors House Simsbury OPCO, LLC</t>
  </si>
  <si>
    <t>Grandview Rehabilitation and Healthcare Center</t>
  </si>
  <si>
    <t>Greentree Manor Nursing &amp; Rehab. Ctr</t>
  </si>
  <si>
    <t>Greenwich Woods Rehabilitation</t>
  </si>
  <si>
    <t xml:space="preserve">Moshe Bernstein and Mordi Blass     </t>
  </si>
  <si>
    <t>Grimes Center</t>
  </si>
  <si>
    <t>Groton Regency Center</t>
  </si>
  <si>
    <t>Grove Manor Nursing Home, Inc.</t>
  </si>
  <si>
    <t>Hamden Rehab. and Health Care Center</t>
  </si>
  <si>
    <t>Hancock Hall</t>
  </si>
  <si>
    <t>Harbor Village North Rehab and Nursing Center</t>
  </si>
  <si>
    <t>Harrington Court</t>
  </si>
  <si>
    <t>Hebrew Home</t>
  </si>
  <si>
    <t>Hewitt Health &amp; Rehabilitation Center, Inc.</t>
  </si>
  <si>
    <t>Hughes Health and Rehabilitation, Inc.</t>
  </si>
  <si>
    <t>Ingraham Manor</t>
  </si>
  <si>
    <t>JACC Healthcare Center of Danielson LLC</t>
  </si>
  <si>
    <t xml:space="preserve">JACC Healthcare Group LLC           </t>
  </si>
  <si>
    <t>JACC Healthcare Center of Windham LLC</t>
  </si>
  <si>
    <t>Jefferson House</t>
  </si>
  <si>
    <t>Jerome Home, The</t>
  </si>
  <si>
    <t xml:space="preserve">Hartford HealthCare Senior Services </t>
  </si>
  <si>
    <t>Jewish Senior Services</t>
  </si>
  <si>
    <t>Kimberly Hall North</t>
  </si>
  <si>
    <t>Kimberly Hall South Center</t>
  </si>
  <si>
    <t>Laurel Ridge Health Care Center</t>
  </si>
  <si>
    <t>Ledgecrest Health Care Center, Inc</t>
  </si>
  <si>
    <t>Litchfield Woods Health Care Ctr. 47/77</t>
  </si>
  <si>
    <t>20347 / 95077</t>
  </si>
  <si>
    <t>LiveWell Connecticut</t>
  </si>
  <si>
    <t>Long Ridge Post-Acute Care</t>
  </si>
  <si>
    <t>Lord Chamberlain Nursing &amp; Rehabilitation  Ctr.</t>
  </si>
  <si>
    <t>Ludlowe Center</t>
  </si>
  <si>
    <t>Lutheran Home of Southbury, Inc.</t>
  </si>
  <si>
    <t xml:space="preserve">Sheehan Health Group, LLC           </t>
  </si>
  <si>
    <t>Madison House</t>
  </si>
  <si>
    <t>Maefair Health Care Center, Inc</t>
  </si>
  <si>
    <t>Manchester Manor, Inc.</t>
  </si>
  <si>
    <t>Mansfield Center for Nursing &amp; Rehab</t>
  </si>
  <si>
    <t>Maple View Center for Health and Rehabilitation</t>
  </si>
  <si>
    <t>Marlborough Health &amp; Rehab. Center</t>
  </si>
  <si>
    <t>Mary Wade Home, Inc., The</t>
  </si>
  <si>
    <t>Masonicare Health Center</t>
  </si>
  <si>
    <t>Masonicare</t>
  </si>
  <si>
    <t>Newtown Rehabilitation &amp; Health Care</t>
  </si>
  <si>
    <t>Mattatuck Health Care Facility, Inc.</t>
  </si>
  <si>
    <t>Matulaitis Nursing Home</t>
  </si>
  <si>
    <t>McLean Health Center</t>
  </si>
  <si>
    <t>Meriden Center</t>
  </si>
  <si>
    <t>Middlebury Conv. Home, Inc.</t>
  </si>
  <si>
    <t>Middlesex Health Care Center</t>
  </si>
  <si>
    <t>Milford Health and Rehab. Center</t>
  </si>
  <si>
    <t>Miller Memorial Community, Inc.</t>
  </si>
  <si>
    <t>Monsignor Bojnowski Manor</t>
  </si>
  <si>
    <t>Montowese Health &amp; Rehab. Ctr., Inc.</t>
  </si>
  <si>
    <t>Mystic Manor, Inc.</t>
  </si>
  <si>
    <t>Nathaniel Witherell</t>
  </si>
  <si>
    <t>Town of Greenwich</t>
  </si>
  <si>
    <t>New London Sub Acute and Rehab</t>
  </si>
  <si>
    <t>New Milford Rehab LLC</t>
  </si>
  <si>
    <t>Newington Rapid Recovey Rehab Center</t>
  </si>
  <si>
    <t>Noble Horizons 65/77</t>
  </si>
  <si>
    <t>9365 / 91777</t>
  </si>
  <si>
    <t>Northbridge Health Care Center</t>
  </si>
  <si>
    <t>Norwich Sub-Acute and Nursing</t>
  </si>
  <si>
    <t>Notre Dame Conv. Home, Inc.</t>
  </si>
  <si>
    <t>Orange Health Care Center</t>
  </si>
  <si>
    <t>Apple Rehab Uncasville</t>
  </si>
  <si>
    <t>Park Place Health Center</t>
  </si>
  <si>
    <t>Pendleton Health &amp; Rehab. Center</t>
  </si>
  <si>
    <t>Pierce Memorial Baptist Home, Inc.</t>
  </si>
  <si>
    <t>Portland Care and Rehab. Center, Inc.</t>
  </si>
  <si>
    <t>Quinnipiac Valley Center</t>
  </si>
  <si>
    <t>Regal Care at New Haven</t>
  </si>
  <si>
    <t xml:space="preserve">RegalCare Management Group          </t>
  </si>
  <si>
    <t>Regal Care at Torrington</t>
  </si>
  <si>
    <t>Regal Care at Waterbury</t>
  </si>
  <si>
    <t>Regal Care at West Haven</t>
  </si>
  <si>
    <t>RegalCare at Greenwich</t>
  </si>
  <si>
    <t>RegalCare at Southport</t>
  </si>
  <si>
    <t>Regency House Nursing and Rehabilitation Center</t>
  </si>
  <si>
    <t>River Glen Health Care Center</t>
  </si>
  <si>
    <t>HealthBridge Management Co</t>
  </si>
  <si>
    <t>Riverside Health and Rehabilitation Center</t>
  </si>
  <si>
    <t>Saint John Paul II Center</t>
  </si>
  <si>
    <t>Saint Joseph's Living Center</t>
  </si>
  <si>
    <t>Saint Joseph's Residence</t>
  </si>
  <si>
    <t>Salmon Brook Rehab and Nursing</t>
  </si>
  <si>
    <t>Seabury Health Center</t>
  </si>
  <si>
    <t>Shady Knoll Health Center, Inc</t>
  </si>
  <si>
    <t>Sharon Health Care Center</t>
  </si>
  <si>
    <t>Sheriden Woods Health Care Center</t>
  </si>
  <si>
    <t>Silver Springs Care Center</t>
  </si>
  <si>
    <t>Skyview Rehab and Nursing</t>
  </si>
  <si>
    <t>Southington Care Center</t>
  </si>
  <si>
    <t>St. Camillus Stamford OPCO LLC</t>
  </si>
  <si>
    <t>St. Joseph's Center</t>
  </si>
  <si>
    <t>Suffield House, The</t>
  </si>
  <si>
    <t>The Guilford House, LLC</t>
  </si>
  <si>
    <t>The Pines at Bristol</t>
  </si>
  <si>
    <t>The Reservoir</t>
  </si>
  <si>
    <t>The Summit at Plantsville</t>
  </si>
  <si>
    <t>The Villa at Stamford</t>
  </si>
  <si>
    <t>The Willows</t>
  </si>
  <si>
    <t>Touchpoints at Bloomfield</t>
  </si>
  <si>
    <t>Touchpoints at Chestnut</t>
  </si>
  <si>
    <t>Touchpoints at Manchester</t>
  </si>
  <si>
    <t>Trinity Hill Care Center, LLC 55</t>
  </si>
  <si>
    <t>Twin Maples Healthcare, Inc.</t>
  </si>
  <si>
    <t>Valerie Manor</t>
  </si>
  <si>
    <t>Vernon Manor Health Care Center</t>
  </si>
  <si>
    <t>Villa Maria Nursing &amp; Rehabilitation Inc.</t>
  </si>
  <si>
    <t>Village Crest Center for Health &amp; Rehabilitation</t>
  </si>
  <si>
    <t>Village Green of Bristol Rehab. and Health Center 64</t>
  </si>
  <si>
    <t>Wadsworth Glen Health Care &amp; Rehab Ctr</t>
  </si>
  <si>
    <t>Waterbury Gardens Nursing and Rehab 56</t>
  </si>
  <si>
    <t xml:space="preserve">Priority HealthCare Group LLC       </t>
  </si>
  <si>
    <t>Water's Edge Center for Health &amp; Rehab.</t>
  </si>
  <si>
    <t>Watertown Convalarium</t>
  </si>
  <si>
    <t>Waveny Care Center</t>
  </si>
  <si>
    <t>West Hartford Health &amp; Rehab. Center</t>
  </si>
  <si>
    <t>West River Rehab Center</t>
  </si>
  <si>
    <t>Western Rehabilitation Care Center</t>
  </si>
  <si>
    <t>Westport Rehab Complex</t>
  </si>
  <si>
    <t>Westside Care Center</t>
  </si>
  <si>
    <t>Westview Nursing Care &amp; Rehab. Ctr</t>
  </si>
  <si>
    <t>Whispering Pines Rehabilitation and Nursing Center</t>
  </si>
  <si>
    <t xml:space="preserve">WP Management LLC                   </t>
  </si>
  <si>
    <t>Whitney Center</t>
  </si>
  <si>
    <t>Whitney Rehabilitation Care Center</t>
  </si>
  <si>
    <t>Wilton Meadows Health Care Center</t>
  </si>
  <si>
    <t>TransCon Builders, Inc.</t>
  </si>
  <si>
    <t>Windsor Health and Rehab Center</t>
  </si>
  <si>
    <t>Wolcott Hall Nursing Center, Inc</t>
  </si>
  <si>
    <t>Wolcott View Manor</t>
  </si>
  <si>
    <t>Woodlake at Tolland</t>
  </si>
  <si>
    <t xml:space="preserve">Prospect ECHN, Inc.                 </t>
  </si>
  <si>
    <t>WV-Parkway Pavilion</t>
  </si>
  <si>
    <t xml:space="preserve">Wachusett Ventures, LLC             </t>
  </si>
  <si>
    <t>Issued Rate</t>
  </si>
  <si>
    <t>SFY 2023</t>
  </si>
  <si>
    <t>SFY 2024</t>
  </si>
  <si>
    <t>SFY 2025</t>
  </si>
  <si>
    <t>None</t>
  </si>
  <si>
    <t>Variance from Issued Rate</t>
  </si>
  <si>
    <t>Max Gain</t>
  </si>
  <si>
    <t>Max Loss</t>
  </si>
  <si>
    <t>CMI Inc. Allow.</t>
  </si>
  <si>
    <t>Total Annualized Fiscal Impact</t>
  </si>
  <si>
    <t>Provider Reimbursement Rate</t>
  </si>
  <si>
    <t>Connecticut Department of Social Services</t>
  </si>
  <si>
    <t>PLUS Impact of Closed Facility Days</t>
  </si>
  <si>
    <t>Total Fiscal Impact</t>
  </si>
  <si>
    <t>Preliminary Total</t>
  </si>
  <si>
    <t>Management Company</t>
  </si>
  <si>
    <t>Medicaid Days</t>
  </si>
  <si>
    <t>Total Annualized Fiscal Impact (Sum)</t>
  </si>
  <si>
    <t>Number of Providers</t>
  </si>
  <si>
    <t>Check Figure</t>
  </si>
  <si>
    <t>CMS Star Rating</t>
  </si>
  <si>
    <t>Medicaid CMI</t>
  </si>
  <si>
    <t>Long-Stay QM Star Rating</t>
  </si>
  <si>
    <t>Medicaid CMI Rank</t>
  </si>
  <si>
    <t>Medicaid Day Weigthed Avg. Provider Rate</t>
  </si>
  <si>
    <t>Licensed Beds</t>
  </si>
  <si>
    <t>Weighted Average Rate Helper Columns</t>
  </si>
  <si>
    <t>Modeled Provider Rate</t>
  </si>
  <si>
    <t>10/1/2021 Shadow Rates</t>
  </si>
  <si>
    <t>10/1/2021 
Shadow Rates</t>
  </si>
  <si>
    <t>Assumptions and Caveats:</t>
  </si>
  <si>
    <t>DISCLAIMER: Please Note this rates and fiscal impact are demonstration purposes only, and will not be utilized for Medicaid payment/claim adjudication purposes.  It is designed to show the potential provider impact from the transition to a case mix (acuity-based) reimbursement system. Facility rate and fiscal impact information is subject to change from subsequent audit/review findings, CMI updates, additional legislative changes, and/or further system modification.</t>
  </si>
  <si>
    <t>2) Issued rates are as of 10/1/2021.  Future rate/wage add-on increases have not been incorporated at this time.</t>
  </si>
  <si>
    <t xml:space="preserve">1) Rate and underlying cost information was established utilizing best data available as of 10/1/2021.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</si>
</sst>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&quot;$&quot;#,##0.00"/>
    <numFmt numFmtId="166" formatCode="&quot;$&quot;#,##0"/>
    <numFmt numFmtId="167" formatCode="#,##0.0000_);\(#,##0.0000\)"/>
    <numFmt numFmtId="168" formatCode="0.00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7AC1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99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02">
    <xf numFmtId="0" fontId="0" fillId="0" borderId="0" xfId="0"/>
    <xf numFmtId="0" fontId="3" fillId="0" borderId="0" xfId="0" applyFont="1" applyFill="1" applyBorder="1"/>
    <xf numFmtId="0" fontId="3" fillId="0" borderId="0" xfId="0" applyFont="1" applyFill="1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right"/>
    </xf>
    <xf numFmtId="165" fontId="3" fillId="0" borderId="0" xfId="0" applyNumberFormat="1" applyFont="1" applyAlignment="1">
      <alignment horizontal="center"/>
    </xf>
    <xf numFmtId="10" fontId="3" fillId="0" borderId="0" xfId="0" applyNumberFormat="1" applyFont="1" applyAlignment="1">
      <alignment horizontal="center"/>
    </xf>
    <xf numFmtId="166" fontId="3" fillId="0" borderId="0" xfId="0" applyNumberFormat="1" applyFont="1"/>
    <xf numFmtId="164" fontId="3" fillId="0" borderId="0" xfId="1" applyNumberFormat="1" applyFont="1" applyFill="1" applyBorder="1"/>
    <xf numFmtId="44" fontId="3" fillId="0" borderId="0" xfId="2" applyFont="1" applyFill="1" applyBorder="1"/>
    <xf numFmtId="44" fontId="3" fillId="0" borderId="0" xfId="0" applyNumberFormat="1" applyFont="1" applyFill="1" applyBorder="1"/>
    <xf numFmtId="42" fontId="3" fillId="0" borderId="0" xfId="0" applyNumberFormat="1" applyFont="1" applyFill="1" applyBorder="1"/>
    <xf numFmtId="166" fontId="3" fillId="0" borderId="0" xfId="0" applyNumberFormat="1" applyFont="1" applyFill="1" applyBorder="1"/>
    <xf numFmtId="0" fontId="4" fillId="0" borderId="0" xfId="0" applyFont="1"/>
    <xf numFmtId="43" fontId="2" fillId="3" borderId="1" xfId="1" applyNumberFormat="1" applyFont="1" applyFill="1" applyBorder="1" applyAlignment="1">
      <alignment horizontal="center" wrapText="1"/>
    </xf>
    <xf numFmtId="41" fontId="2" fillId="4" borderId="1" xfId="0" applyNumberFormat="1" applyFont="1" applyFill="1" applyBorder="1" applyAlignment="1">
      <alignment horizontal="centerContinuous"/>
    </xf>
    <xf numFmtId="41" fontId="2" fillId="4" borderId="2" xfId="0" applyNumberFormat="1" applyFont="1" applyFill="1" applyBorder="1" applyAlignment="1">
      <alignment horizontal="centerContinuous"/>
    </xf>
    <xf numFmtId="41" fontId="2" fillId="4" borderId="3" xfId="0" applyNumberFormat="1" applyFont="1" applyFill="1" applyBorder="1" applyAlignment="1">
      <alignment horizontal="centerContinuous"/>
    </xf>
    <xf numFmtId="0" fontId="2" fillId="4" borderId="1" xfId="0" applyFont="1" applyFill="1" applyBorder="1" applyAlignment="1">
      <alignment horizontal="centerContinuous"/>
    </xf>
    <xf numFmtId="0" fontId="2" fillId="4" borderId="2" xfId="0" applyFont="1" applyFill="1" applyBorder="1" applyAlignment="1">
      <alignment horizontal="centerContinuous"/>
    </xf>
    <xf numFmtId="0" fontId="2" fillId="4" borderId="3" xfId="0" applyFont="1" applyFill="1" applyBorder="1" applyAlignment="1">
      <alignment horizontal="centerContinuous"/>
    </xf>
    <xf numFmtId="166" fontId="2" fillId="4" borderId="1" xfId="0" applyNumberFormat="1" applyFont="1" applyFill="1" applyBorder="1" applyAlignment="1">
      <alignment horizontal="centerContinuous"/>
    </xf>
    <xf numFmtId="166" fontId="2" fillId="4" borderId="2" xfId="0" applyNumberFormat="1" applyFont="1" applyFill="1" applyBorder="1" applyAlignment="1">
      <alignment horizontal="centerContinuous"/>
    </xf>
    <xf numFmtId="166" fontId="2" fillId="4" borderId="3" xfId="0" applyNumberFormat="1" applyFont="1" applyFill="1" applyBorder="1" applyAlignment="1">
      <alignment horizontal="centerContinuous"/>
    </xf>
    <xf numFmtId="0" fontId="2" fillId="5" borderId="1" xfId="0" applyFont="1" applyFill="1" applyBorder="1" applyAlignment="1">
      <alignment horizontal="centerContinuous"/>
    </xf>
    <xf numFmtId="0" fontId="2" fillId="5" borderId="2" xfId="0" applyFont="1" applyFill="1" applyBorder="1" applyAlignment="1">
      <alignment horizontal="centerContinuous"/>
    </xf>
    <xf numFmtId="0" fontId="2" fillId="5" borderId="3" xfId="0" applyFont="1" applyFill="1" applyBorder="1" applyAlignment="1">
      <alignment horizontal="centerContinuous"/>
    </xf>
    <xf numFmtId="0" fontId="3" fillId="0" borderId="6" xfId="0" applyFont="1" applyFill="1" applyBorder="1"/>
    <xf numFmtId="164" fontId="3" fillId="0" borderId="6" xfId="1" applyNumberFormat="1" applyFont="1" applyFill="1" applyBorder="1"/>
    <xf numFmtId="44" fontId="3" fillId="0" borderId="6" xfId="2" applyFont="1" applyFill="1" applyBorder="1"/>
    <xf numFmtId="44" fontId="3" fillId="0" borderId="6" xfId="0" applyNumberFormat="1" applyFont="1" applyFill="1" applyBorder="1"/>
    <xf numFmtId="42" fontId="3" fillId="0" borderId="6" xfId="0" applyNumberFormat="1" applyFont="1" applyFill="1" applyBorder="1"/>
    <xf numFmtId="0" fontId="3" fillId="0" borderId="5" xfId="0" applyFont="1" applyFill="1" applyBorder="1"/>
    <xf numFmtId="164" fontId="3" fillId="0" borderId="5" xfId="1" applyNumberFormat="1" applyFont="1" applyFill="1" applyBorder="1"/>
    <xf numFmtId="44" fontId="3" fillId="0" borderId="5" xfId="2" applyFont="1" applyFill="1" applyBorder="1"/>
    <xf numFmtId="44" fontId="3" fillId="0" borderId="5" xfId="0" applyNumberFormat="1" applyFont="1" applyFill="1" applyBorder="1"/>
    <xf numFmtId="42" fontId="3" fillId="0" borderId="5" xfId="0" applyNumberFormat="1" applyFont="1" applyFill="1" applyBorder="1"/>
    <xf numFmtId="0" fontId="3" fillId="0" borderId="7" xfId="0" applyFont="1" applyFill="1" applyBorder="1"/>
    <xf numFmtId="164" fontId="3" fillId="0" borderId="7" xfId="1" applyNumberFormat="1" applyFont="1" applyFill="1" applyBorder="1"/>
    <xf numFmtId="44" fontId="3" fillId="0" borderId="7" xfId="2" applyFont="1" applyFill="1" applyBorder="1"/>
    <xf numFmtId="44" fontId="3" fillId="0" borderId="7" xfId="0" applyNumberFormat="1" applyFont="1" applyFill="1" applyBorder="1"/>
    <xf numFmtId="42" fontId="3" fillId="0" borderId="7" xfId="0" applyNumberFormat="1" applyFont="1" applyFill="1" applyBorder="1"/>
    <xf numFmtId="0" fontId="3" fillId="0" borderId="0" xfId="0" applyFont="1" applyBorder="1"/>
    <xf numFmtId="166" fontId="3" fillId="0" borderId="0" xfId="0" applyNumberFormat="1" applyFont="1" applyBorder="1"/>
    <xf numFmtId="0" fontId="2" fillId="5" borderId="2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0" borderId="0" xfId="0" applyFont="1" applyAlignment="1">
      <alignment horizontal="center" wrapText="1"/>
    </xf>
    <xf numFmtId="166" fontId="2" fillId="6" borderId="2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right"/>
    </xf>
    <xf numFmtId="166" fontId="2" fillId="0" borderId="8" xfId="0" applyNumberFormat="1" applyFont="1" applyFill="1" applyBorder="1"/>
    <xf numFmtId="42" fontId="2" fillId="4" borderId="1" xfId="0" applyNumberFormat="1" applyFont="1" applyFill="1" applyBorder="1" applyAlignment="1">
      <alignment horizontal="centerContinuous"/>
    </xf>
    <xf numFmtId="42" fontId="2" fillId="4" borderId="2" xfId="0" applyNumberFormat="1" applyFont="1" applyFill="1" applyBorder="1" applyAlignment="1">
      <alignment horizontal="centerContinuous"/>
    </xf>
    <xf numFmtId="42" fontId="2" fillId="4" borderId="3" xfId="0" applyNumberFormat="1" applyFont="1" applyFill="1" applyBorder="1" applyAlignment="1">
      <alignment horizontal="centerContinuous"/>
    </xf>
    <xf numFmtId="42" fontId="3" fillId="0" borderId="0" xfId="0" applyNumberFormat="1" applyFont="1"/>
    <xf numFmtId="0" fontId="3" fillId="0" borderId="0" xfId="0" applyFont="1" applyAlignment="1"/>
    <xf numFmtId="41" fontId="3" fillId="0" borderId="0" xfId="0" applyNumberFormat="1" applyFont="1"/>
    <xf numFmtId="44" fontId="3" fillId="0" borderId="0" xfId="2" applyFont="1"/>
    <xf numFmtId="44" fontId="3" fillId="0" borderId="0" xfId="0" applyNumberFormat="1" applyFont="1"/>
    <xf numFmtId="0" fontId="2" fillId="5" borderId="1" xfId="0" applyFont="1" applyFill="1" applyBorder="1" applyAlignment="1">
      <alignment horizontal="center"/>
    </xf>
    <xf numFmtId="0" fontId="3" fillId="4" borderId="0" xfId="0" applyFont="1" applyFill="1"/>
    <xf numFmtId="0" fontId="3" fillId="4" borderId="0" xfId="0" applyFont="1" applyFill="1" applyAlignment="1"/>
    <xf numFmtId="41" fontId="3" fillId="4" borderId="0" xfId="0" applyNumberFormat="1" applyFont="1" applyFill="1"/>
    <xf numFmtId="44" fontId="3" fillId="4" borderId="0" xfId="2" applyFont="1" applyFill="1"/>
    <xf numFmtId="44" fontId="3" fillId="4" borderId="0" xfId="0" applyNumberFormat="1" applyFont="1" applyFill="1"/>
    <xf numFmtId="42" fontId="3" fillId="4" borderId="0" xfId="0" applyNumberFormat="1" applyFont="1" applyFill="1"/>
    <xf numFmtId="0" fontId="2" fillId="4" borderId="0" xfId="0" applyFont="1" applyFill="1"/>
    <xf numFmtId="0" fontId="2" fillId="4" borderId="3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 wrapText="1"/>
    </xf>
    <xf numFmtId="0" fontId="2" fillId="2" borderId="10" xfId="0" applyFont="1" applyFill="1" applyBorder="1" applyAlignment="1">
      <alignment horizontal="center" wrapText="1"/>
    </xf>
    <xf numFmtId="164" fontId="2" fillId="2" borderId="4" xfId="1" applyNumberFormat="1" applyFont="1" applyFill="1" applyBorder="1" applyAlignment="1">
      <alignment horizontal="center" wrapText="1"/>
    </xf>
    <xf numFmtId="0" fontId="3" fillId="4" borderId="2" xfId="0" applyFont="1" applyFill="1" applyBorder="1" applyAlignment="1">
      <alignment horizontal="centerContinuous"/>
    </xf>
    <xf numFmtId="0" fontId="3" fillId="4" borderId="3" xfId="0" applyFont="1" applyFill="1" applyBorder="1" applyAlignment="1">
      <alignment horizontal="centerContinuous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166" fontId="2" fillId="6" borderId="3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167" fontId="3" fillId="4" borderId="0" xfId="0" applyNumberFormat="1" applyFont="1" applyFill="1" applyAlignment="1">
      <alignment horizontal="center"/>
    </xf>
    <xf numFmtId="167" fontId="3" fillId="0" borderId="0" xfId="0" applyNumberFormat="1" applyFont="1" applyAlignment="1">
      <alignment horizontal="center"/>
    </xf>
    <xf numFmtId="39" fontId="3" fillId="0" borderId="0" xfId="0" applyNumberFormat="1" applyFont="1" applyAlignment="1">
      <alignment horizontal="center"/>
    </xf>
    <xf numFmtId="39" fontId="3" fillId="4" borderId="0" xfId="0" applyNumberFormat="1" applyFont="1" applyFill="1" applyAlignment="1">
      <alignment horizontal="center"/>
    </xf>
    <xf numFmtId="1" fontId="3" fillId="0" borderId="0" xfId="0" applyNumberFormat="1" applyFont="1" applyAlignment="1">
      <alignment horizontal="center"/>
    </xf>
    <xf numFmtId="1" fontId="3" fillId="4" borderId="0" xfId="0" applyNumberFormat="1" applyFont="1" applyFill="1" applyAlignment="1">
      <alignment horizontal="center"/>
    </xf>
    <xf numFmtId="168" fontId="3" fillId="0" borderId="0" xfId="0" applyNumberFormat="1" applyFont="1" applyFill="1" applyBorder="1" applyAlignment="1">
      <alignment horizontal="center"/>
    </xf>
    <xf numFmtId="168" fontId="3" fillId="0" borderId="6" xfId="0" applyNumberFormat="1" applyFont="1" applyFill="1" applyBorder="1" applyAlignment="1">
      <alignment horizontal="center"/>
    </xf>
    <xf numFmtId="168" fontId="3" fillId="0" borderId="5" xfId="0" applyNumberFormat="1" applyFont="1" applyFill="1" applyBorder="1" applyAlignment="1">
      <alignment horizontal="center"/>
    </xf>
    <xf numFmtId="168" fontId="3" fillId="0" borderId="7" xfId="0" applyNumberFormat="1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 wrapText="1"/>
    </xf>
    <xf numFmtId="0" fontId="2" fillId="0" borderId="3" xfId="0" applyFont="1" applyFill="1" applyBorder="1" applyAlignment="1">
      <alignment horizontal="center" wrapText="1"/>
    </xf>
    <xf numFmtId="0" fontId="2" fillId="5" borderId="2" xfId="0" applyFont="1" applyFill="1" applyBorder="1" applyAlignment="1">
      <alignment horizontal="center" wrapText="1"/>
    </xf>
    <xf numFmtId="164" fontId="2" fillId="2" borderId="10" xfId="1" applyNumberFormat="1" applyFont="1" applyFill="1" applyBorder="1" applyAlignment="1">
      <alignment horizontal="center" wrapText="1"/>
    </xf>
    <xf numFmtId="43" fontId="2" fillId="3" borderId="2" xfId="1" applyNumberFormat="1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2" fillId="5" borderId="1" xfId="0" applyFont="1" applyFill="1" applyBorder="1" applyAlignment="1">
      <alignment horizontal="center" wrapText="1"/>
    </xf>
    <xf numFmtId="166" fontId="2" fillId="6" borderId="1" xfId="0" applyNumberFormat="1" applyFont="1" applyFill="1" applyBorder="1" applyAlignment="1">
      <alignment horizontal="center" wrapText="1"/>
    </xf>
    <xf numFmtId="0" fontId="5" fillId="0" borderId="0" xfId="0" applyFont="1" applyAlignment="1">
      <alignment horizontal="left" wrapText="1"/>
    </xf>
    <xf numFmtId="0" fontId="5" fillId="0" borderId="10" xfId="0" applyFont="1" applyBorder="1" applyAlignment="1">
      <alignment horizontal="left"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AG206"/>
  <sheetViews>
    <sheetView tabSelected="1" zoomScaleNormal="100" workbookViewId="0">
      <pane xSplit="5" ySplit="7" topLeftCell="K167" activePane="bottomRight" state="frozen"/>
      <selection pane="topRight" activeCell="F1" sqref="F1"/>
      <selection pane="bottomLeft" activeCell="A8" sqref="A8"/>
      <selection pane="bottomRight" activeCell="A189" sqref="A189"/>
    </sheetView>
  </sheetViews>
  <sheetFormatPr defaultColWidth="9.140625" defaultRowHeight="12.75" x14ac:dyDescent="0.2"/>
  <cols>
    <col min="1" max="1" width="43.140625" style="4" bestFit="1" customWidth="1"/>
    <col min="2" max="2" width="31.42578125" style="4" hidden="1" customWidth="1"/>
    <col min="3" max="3" width="31.28515625" style="4" bestFit="1" customWidth="1"/>
    <col min="4" max="4" width="11.42578125" style="4" customWidth="1"/>
    <col min="5" max="6" width="14.140625" style="4" customWidth="1"/>
    <col min="7" max="10" width="10.5703125" style="4" customWidth="1"/>
    <col min="11" max="11" width="1.5703125" style="4" customWidth="1"/>
    <col min="12" max="12" width="14.140625" style="4" customWidth="1"/>
    <col min="13" max="13" width="12.42578125" style="4" customWidth="1"/>
    <col min="14" max="14" width="12.140625" style="4" customWidth="1"/>
    <col min="15" max="15" width="10.42578125" style="4" customWidth="1"/>
    <col min="16" max="16" width="12.85546875" style="4" customWidth="1"/>
    <col min="17" max="17" width="1.5703125" style="4" customWidth="1"/>
    <col min="18" max="20" width="13.85546875" style="4" customWidth="1"/>
    <col min="21" max="21" width="12.7109375" style="4" customWidth="1"/>
    <col min="22" max="22" width="1.5703125" style="4" customWidth="1"/>
    <col min="23" max="23" width="16.5703125" style="8" customWidth="1"/>
    <col min="24" max="26" width="16.42578125" style="8" customWidth="1"/>
    <col min="27" max="28" width="9.140625" style="4"/>
    <col min="29" max="29" width="9.140625" style="4" hidden="1" customWidth="1"/>
    <col min="30" max="30" width="11.140625" style="4" hidden="1" customWidth="1"/>
    <col min="31" max="33" width="9.140625" style="4" hidden="1" customWidth="1"/>
    <col min="34" max="34" width="9.140625" style="4" customWidth="1"/>
    <col min="35" max="16384" width="9.140625" style="4"/>
  </cols>
  <sheetData>
    <row r="1" spans="1:33" ht="18.75" x14ac:dyDescent="0.3">
      <c r="A1" s="14" t="s">
        <v>248</v>
      </c>
    </row>
    <row r="2" spans="1:33" ht="18.75" x14ac:dyDescent="0.3">
      <c r="A2" s="14" t="s">
        <v>264</v>
      </c>
    </row>
    <row r="3" spans="1:33" ht="26.25" customHeight="1" x14ac:dyDescent="0.2">
      <c r="A3" s="100" t="s">
        <v>268</v>
      </c>
      <c r="B3" s="100"/>
      <c r="C3" s="100"/>
      <c r="D3" s="100"/>
      <c r="E3" s="100"/>
      <c r="L3" s="5" t="s">
        <v>243</v>
      </c>
      <c r="M3" s="6">
        <v>6.5</v>
      </c>
      <c r="N3" s="6">
        <v>6.5</v>
      </c>
      <c r="O3" s="6">
        <v>20</v>
      </c>
      <c r="P3" s="6" t="s">
        <v>241</v>
      </c>
    </row>
    <row r="4" spans="1:33" x14ac:dyDescent="0.2">
      <c r="A4" s="100"/>
      <c r="B4" s="100"/>
      <c r="C4" s="100"/>
      <c r="D4" s="100"/>
      <c r="E4" s="100"/>
      <c r="L4" s="5" t="s">
        <v>244</v>
      </c>
      <c r="M4" s="6">
        <v>0</v>
      </c>
      <c r="N4" s="6">
        <v>0</v>
      </c>
      <c r="O4" s="6">
        <v>5</v>
      </c>
      <c r="P4" s="6" t="s">
        <v>241</v>
      </c>
    </row>
    <row r="5" spans="1:33" ht="15.75" customHeight="1" thickBot="1" x14ac:dyDescent="0.25">
      <c r="A5" s="101"/>
      <c r="B5" s="101"/>
      <c r="C5" s="101"/>
      <c r="D5" s="101"/>
      <c r="E5" s="101"/>
      <c r="L5" s="5" t="s">
        <v>245</v>
      </c>
      <c r="M5" s="7">
        <v>0</v>
      </c>
      <c r="N5" s="7">
        <v>7.4999999999999997E-3</v>
      </c>
      <c r="O5" s="7">
        <v>1.5100000000000001E-2</v>
      </c>
      <c r="P5" s="7">
        <v>2.2700000000000001E-2</v>
      </c>
    </row>
    <row r="6" spans="1:33" ht="13.5" thickBot="1" x14ac:dyDescent="0.25">
      <c r="A6" s="16" t="s">
        <v>0</v>
      </c>
      <c r="B6" s="17"/>
      <c r="C6" s="17"/>
      <c r="D6" s="17"/>
      <c r="E6" s="18"/>
      <c r="F6" s="17"/>
      <c r="G6" s="72"/>
      <c r="H6" s="72"/>
      <c r="I6" s="72"/>
      <c r="J6" s="73"/>
      <c r="L6" s="19" t="s">
        <v>247</v>
      </c>
      <c r="M6" s="20"/>
      <c r="N6" s="20"/>
      <c r="O6" s="20"/>
      <c r="P6" s="21"/>
      <c r="R6" s="25" t="s">
        <v>242</v>
      </c>
      <c r="S6" s="26"/>
      <c r="T6" s="26"/>
      <c r="U6" s="27"/>
      <c r="W6" s="22" t="s">
        <v>246</v>
      </c>
      <c r="X6" s="23"/>
      <c r="Y6" s="23"/>
      <c r="Z6" s="24"/>
      <c r="AC6" s="19" t="s">
        <v>263</v>
      </c>
      <c r="AD6" s="20"/>
      <c r="AE6" s="20"/>
      <c r="AF6" s="20"/>
      <c r="AG6" s="21"/>
    </row>
    <row r="7" spans="1:33" ht="39" thickBot="1" x14ac:dyDescent="0.25">
      <c r="A7" s="69" t="s">
        <v>1</v>
      </c>
      <c r="B7" s="70" t="s">
        <v>2</v>
      </c>
      <c r="C7" s="70" t="s">
        <v>3</v>
      </c>
      <c r="D7" s="70" t="s">
        <v>4</v>
      </c>
      <c r="E7" s="71" t="s">
        <v>5</v>
      </c>
      <c r="F7" s="95" t="s">
        <v>262</v>
      </c>
      <c r="G7" s="74" t="s">
        <v>257</v>
      </c>
      <c r="H7" s="75" t="s">
        <v>259</v>
      </c>
      <c r="I7" s="75" t="s">
        <v>258</v>
      </c>
      <c r="J7" s="76" t="s">
        <v>260</v>
      </c>
      <c r="K7" s="3"/>
      <c r="L7" s="15" t="s">
        <v>237</v>
      </c>
      <c r="M7" s="98" t="s">
        <v>265</v>
      </c>
      <c r="N7" s="45" t="s">
        <v>238</v>
      </c>
      <c r="O7" s="45" t="s">
        <v>239</v>
      </c>
      <c r="P7" s="45" t="s">
        <v>240</v>
      </c>
      <c r="Q7" s="46"/>
      <c r="R7" s="97" t="s">
        <v>265</v>
      </c>
      <c r="S7" s="47" t="s">
        <v>238</v>
      </c>
      <c r="T7" s="47" t="s">
        <v>239</v>
      </c>
      <c r="U7" s="68" t="s">
        <v>240</v>
      </c>
      <c r="V7" s="48"/>
      <c r="W7" s="99" t="s">
        <v>266</v>
      </c>
      <c r="X7" s="49" t="s">
        <v>238</v>
      </c>
      <c r="Y7" s="49" t="s">
        <v>239</v>
      </c>
      <c r="Z7" s="77" t="s">
        <v>240</v>
      </c>
      <c r="AC7" s="15" t="s">
        <v>237</v>
      </c>
      <c r="AD7" s="96" t="s">
        <v>266</v>
      </c>
      <c r="AE7" s="45" t="s">
        <v>238</v>
      </c>
      <c r="AF7" s="45" t="s">
        <v>239</v>
      </c>
      <c r="AG7" s="45" t="s">
        <v>240</v>
      </c>
    </row>
    <row r="8" spans="1:33" s="2" customFormat="1" x14ac:dyDescent="0.2">
      <c r="A8" s="1" t="s">
        <v>6</v>
      </c>
      <c r="B8" s="1" t="s">
        <v>7</v>
      </c>
      <c r="C8" s="1" t="s">
        <v>7</v>
      </c>
      <c r="D8" s="1">
        <v>21684</v>
      </c>
      <c r="E8" s="9">
        <v>10918</v>
      </c>
      <c r="F8" s="9">
        <v>60</v>
      </c>
      <c r="G8" s="78">
        <v>5</v>
      </c>
      <c r="H8" s="78">
        <v>5</v>
      </c>
      <c r="I8" s="88">
        <v>1.008</v>
      </c>
      <c r="J8" s="78">
        <v>54</v>
      </c>
      <c r="K8" s="1"/>
      <c r="L8" s="10">
        <v>244.54</v>
      </c>
      <c r="M8" s="10">
        <v>251.04</v>
      </c>
      <c r="N8" s="10">
        <v>251.04</v>
      </c>
      <c r="O8" s="10">
        <v>264.53999999999996</v>
      </c>
      <c r="P8" s="10">
        <v>281.54000000000002</v>
      </c>
      <c r="Q8" s="11"/>
      <c r="R8" s="11">
        <f>M8-$L8</f>
        <v>6.5</v>
      </c>
      <c r="S8" s="11">
        <f>N8-$L8</f>
        <v>6.5</v>
      </c>
      <c r="T8" s="11">
        <f t="shared" ref="T8:T39" si="0">O8-$L8</f>
        <v>19.999999999999972</v>
      </c>
      <c r="U8" s="11">
        <f t="shared" ref="U8:U39" si="1">P8-$L8</f>
        <v>37.000000000000028</v>
      </c>
      <c r="V8" s="1"/>
      <c r="W8" s="12">
        <f>R8*$E8</f>
        <v>70967</v>
      </c>
      <c r="X8" s="12">
        <f>S8*$E8</f>
        <v>70967</v>
      </c>
      <c r="Y8" s="12">
        <f>T8*$E8</f>
        <v>218359.99999999968</v>
      </c>
      <c r="Z8" s="12">
        <f>U8*$E8</f>
        <v>403966.00000000029</v>
      </c>
      <c r="AC8" s="2">
        <f>L8*$E8</f>
        <v>2669887.7199999997</v>
      </c>
      <c r="AD8" s="2">
        <f>M8*$E8</f>
        <v>2740854.7199999997</v>
      </c>
      <c r="AE8" s="2">
        <f>N8*$E8</f>
        <v>2740854.7199999997</v>
      </c>
      <c r="AF8" s="2">
        <f>O8*$E8</f>
        <v>2888247.7199999997</v>
      </c>
      <c r="AG8" s="2">
        <f>P8*$E8</f>
        <v>3073853.72</v>
      </c>
    </row>
    <row r="9" spans="1:33" s="2" customFormat="1" x14ac:dyDescent="0.2">
      <c r="A9" s="1" t="s">
        <v>8</v>
      </c>
      <c r="B9" s="1" t="s">
        <v>9</v>
      </c>
      <c r="C9" s="1" t="s">
        <v>9</v>
      </c>
      <c r="D9" s="1">
        <v>10892</v>
      </c>
      <c r="E9" s="9">
        <v>65012</v>
      </c>
      <c r="F9" s="9">
        <v>205</v>
      </c>
      <c r="G9" s="78">
        <v>1</v>
      </c>
      <c r="H9" s="78">
        <v>1</v>
      </c>
      <c r="I9" s="88">
        <v>0.77790000000000004</v>
      </c>
      <c r="J9" s="78">
        <v>187</v>
      </c>
      <c r="K9" s="1"/>
      <c r="L9" s="10">
        <v>249.05</v>
      </c>
      <c r="M9" s="10">
        <v>249.96</v>
      </c>
      <c r="N9" s="10">
        <v>250.75</v>
      </c>
      <c r="O9" s="10">
        <v>251.55</v>
      </c>
      <c r="P9" s="10">
        <v>252.36</v>
      </c>
      <c r="Q9" s="11"/>
      <c r="R9" s="11">
        <f t="shared" ref="R9:R72" si="2">M9-$L9</f>
        <v>0.90999999999999659</v>
      </c>
      <c r="S9" s="11">
        <f t="shared" ref="S9:S72" si="3">N9-$L9</f>
        <v>1.6999999999999886</v>
      </c>
      <c r="T9" s="11">
        <f t="shared" si="0"/>
        <v>2.5</v>
      </c>
      <c r="U9" s="11">
        <f t="shared" si="1"/>
        <v>3.3100000000000023</v>
      </c>
      <c r="V9" s="1"/>
      <c r="W9" s="12">
        <f t="shared" ref="W9:W40" si="4">R9*$E9</f>
        <v>59160.91999999978</v>
      </c>
      <c r="X9" s="12">
        <f t="shared" ref="X9:X72" si="5">S9*$E9</f>
        <v>110520.39999999927</v>
      </c>
      <c r="Y9" s="12">
        <f t="shared" ref="Y9:Y40" si="6">T9*$E9</f>
        <v>162530</v>
      </c>
      <c r="Z9" s="12">
        <f t="shared" ref="Z9:Z72" si="7">U9*$E9</f>
        <v>215189.72000000015</v>
      </c>
      <c r="AC9" s="2">
        <f t="shared" ref="AC9:AC72" si="8">L9*$E9</f>
        <v>16191238.600000001</v>
      </c>
      <c r="AD9" s="2">
        <f t="shared" ref="AD9:AD72" si="9">M9*$E9</f>
        <v>16250399.520000001</v>
      </c>
      <c r="AE9" s="2">
        <f t="shared" ref="AE9:AE72" si="10">N9*$E9</f>
        <v>16301759</v>
      </c>
      <c r="AF9" s="2">
        <f t="shared" ref="AF9:AF72" si="11">O9*$E9</f>
        <v>16353768.600000001</v>
      </c>
      <c r="AG9" s="2">
        <f t="shared" ref="AG9:AG72" si="12">P9*$E9</f>
        <v>16406428.32</v>
      </c>
    </row>
    <row r="10" spans="1:33" s="2" customFormat="1" x14ac:dyDescent="0.2">
      <c r="A10" s="1" t="s">
        <v>10</v>
      </c>
      <c r="B10" s="1" t="s">
        <v>11</v>
      </c>
      <c r="C10" s="1" t="s">
        <v>12</v>
      </c>
      <c r="D10" s="1">
        <v>323</v>
      </c>
      <c r="E10" s="9">
        <v>66136</v>
      </c>
      <c r="F10" s="9">
        <v>226</v>
      </c>
      <c r="G10" s="78">
        <v>2</v>
      </c>
      <c r="H10" s="78">
        <v>2</v>
      </c>
      <c r="I10" s="88">
        <v>1.1306</v>
      </c>
      <c r="J10" s="78">
        <v>9</v>
      </c>
      <c r="K10" s="1"/>
      <c r="L10" s="10">
        <v>301.58</v>
      </c>
      <c r="M10" s="10">
        <v>308.08</v>
      </c>
      <c r="N10" s="10">
        <v>308.08</v>
      </c>
      <c r="O10" s="10">
        <v>321.58</v>
      </c>
      <c r="P10" s="10">
        <v>353.18</v>
      </c>
      <c r="Q10" s="11"/>
      <c r="R10" s="11">
        <f t="shared" si="2"/>
        <v>6.5</v>
      </c>
      <c r="S10" s="11">
        <f t="shared" si="3"/>
        <v>6.5</v>
      </c>
      <c r="T10" s="11">
        <f t="shared" si="0"/>
        <v>20</v>
      </c>
      <c r="U10" s="11">
        <f t="shared" si="1"/>
        <v>51.600000000000023</v>
      </c>
      <c r="V10" s="1"/>
      <c r="W10" s="12">
        <f t="shared" si="4"/>
        <v>429884</v>
      </c>
      <c r="X10" s="12">
        <f t="shared" si="5"/>
        <v>429884</v>
      </c>
      <c r="Y10" s="12">
        <f t="shared" si="6"/>
        <v>1322720</v>
      </c>
      <c r="Z10" s="12">
        <f t="shared" si="7"/>
        <v>3412617.6000000015</v>
      </c>
      <c r="AC10" s="2">
        <f t="shared" si="8"/>
        <v>19945294.879999999</v>
      </c>
      <c r="AD10" s="2">
        <f t="shared" si="9"/>
        <v>20375178.879999999</v>
      </c>
      <c r="AE10" s="2">
        <f t="shared" si="10"/>
        <v>20375178.879999999</v>
      </c>
      <c r="AF10" s="2">
        <f t="shared" si="11"/>
        <v>21268014.879999999</v>
      </c>
      <c r="AG10" s="2">
        <f t="shared" si="12"/>
        <v>23357912.48</v>
      </c>
    </row>
    <row r="11" spans="1:33" s="2" customFormat="1" x14ac:dyDescent="0.2">
      <c r="A11" s="1" t="s">
        <v>13</v>
      </c>
      <c r="B11" s="1" t="s">
        <v>11</v>
      </c>
      <c r="C11" s="1" t="s">
        <v>12</v>
      </c>
      <c r="D11" s="1">
        <v>9241</v>
      </c>
      <c r="E11" s="9">
        <v>19883</v>
      </c>
      <c r="F11" s="9">
        <v>130</v>
      </c>
      <c r="G11" s="78">
        <v>3</v>
      </c>
      <c r="H11" s="78">
        <v>3</v>
      </c>
      <c r="I11" s="88">
        <v>0.88400000000000001</v>
      </c>
      <c r="J11" s="78">
        <v>152</v>
      </c>
      <c r="K11" s="1"/>
      <c r="L11" s="10">
        <v>260.70999999999998</v>
      </c>
      <c r="M11" s="10">
        <v>260.70999999999998</v>
      </c>
      <c r="N11" s="10">
        <v>260.70999999999998</v>
      </c>
      <c r="O11" s="10">
        <v>255.70999999999998</v>
      </c>
      <c r="P11" s="10">
        <v>233.35</v>
      </c>
      <c r="Q11" s="11"/>
      <c r="R11" s="11">
        <f t="shared" si="2"/>
        <v>0</v>
      </c>
      <c r="S11" s="11">
        <f t="shared" si="3"/>
        <v>0</v>
      </c>
      <c r="T11" s="11">
        <f t="shared" si="0"/>
        <v>-5</v>
      </c>
      <c r="U11" s="11">
        <f t="shared" si="1"/>
        <v>-27.359999999999985</v>
      </c>
      <c r="V11" s="1"/>
      <c r="W11" s="12">
        <f t="shared" si="4"/>
        <v>0</v>
      </c>
      <c r="X11" s="12">
        <f t="shared" si="5"/>
        <v>0</v>
      </c>
      <c r="Y11" s="12">
        <f t="shared" si="6"/>
        <v>-99415</v>
      </c>
      <c r="Z11" s="12">
        <f t="shared" si="7"/>
        <v>-543998.87999999966</v>
      </c>
      <c r="AC11" s="2">
        <f t="shared" si="8"/>
        <v>5183696.93</v>
      </c>
      <c r="AD11" s="2">
        <f t="shared" si="9"/>
        <v>5183696.93</v>
      </c>
      <c r="AE11" s="2">
        <f t="shared" si="10"/>
        <v>5183696.93</v>
      </c>
      <c r="AF11" s="2">
        <f t="shared" si="11"/>
        <v>5084281.93</v>
      </c>
      <c r="AG11" s="2">
        <f t="shared" si="12"/>
        <v>4639698.05</v>
      </c>
    </row>
    <row r="12" spans="1:33" s="2" customFormat="1" x14ac:dyDescent="0.2">
      <c r="A12" s="28" t="s">
        <v>14</v>
      </c>
      <c r="B12" s="28" t="s">
        <v>15</v>
      </c>
      <c r="C12" s="28" t="s">
        <v>15</v>
      </c>
      <c r="D12" s="28">
        <v>10356</v>
      </c>
      <c r="E12" s="29">
        <v>11640</v>
      </c>
      <c r="F12" s="29">
        <v>60</v>
      </c>
      <c r="G12" s="79">
        <v>2</v>
      </c>
      <c r="H12" s="79">
        <v>2</v>
      </c>
      <c r="I12" s="89">
        <v>0.82410000000000005</v>
      </c>
      <c r="J12" s="79">
        <v>177</v>
      </c>
      <c r="K12" s="28"/>
      <c r="L12" s="30">
        <v>233.32</v>
      </c>
      <c r="M12" s="30">
        <v>233.32</v>
      </c>
      <c r="N12" s="30">
        <v>233.32</v>
      </c>
      <c r="O12" s="30">
        <v>228.32</v>
      </c>
      <c r="P12" s="30">
        <v>203.55</v>
      </c>
      <c r="Q12" s="31"/>
      <c r="R12" s="31">
        <f t="shared" si="2"/>
        <v>0</v>
      </c>
      <c r="S12" s="31">
        <f t="shared" si="3"/>
        <v>0</v>
      </c>
      <c r="T12" s="31">
        <f t="shared" si="0"/>
        <v>-5</v>
      </c>
      <c r="U12" s="31">
        <f t="shared" si="1"/>
        <v>-29.769999999999982</v>
      </c>
      <c r="V12" s="28"/>
      <c r="W12" s="32">
        <f t="shared" si="4"/>
        <v>0</v>
      </c>
      <c r="X12" s="32">
        <f t="shared" si="5"/>
        <v>0</v>
      </c>
      <c r="Y12" s="32">
        <f t="shared" si="6"/>
        <v>-58200</v>
      </c>
      <c r="Z12" s="32">
        <f t="shared" si="7"/>
        <v>-346522.79999999981</v>
      </c>
      <c r="AC12" s="2">
        <f t="shared" si="8"/>
        <v>2715844.8</v>
      </c>
      <c r="AD12" s="2">
        <f t="shared" si="9"/>
        <v>2715844.8</v>
      </c>
      <c r="AE12" s="2">
        <f t="shared" si="10"/>
        <v>2715844.8</v>
      </c>
      <c r="AF12" s="2">
        <f t="shared" si="11"/>
        <v>2657644.7999999998</v>
      </c>
      <c r="AG12" s="2">
        <f t="shared" si="12"/>
        <v>2369322</v>
      </c>
    </row>
    <row r="13" spans="1:33" s="2" customFormat="1" x14ac:dyDescent="0.2">
      <c r="A13" s="1" t="s">
        <v>16</v>
      </c>
      <c r="B13" s="1" t="s">
        <v>15</v>
      </c>
      <c r="C13" s="1" t="s">
        <v>15</v>
      </c>
      <c r="D13" s="1">
        <v>10900</v>
      </c>
      <c r="E13" s="9">
        <v>12495</v>
      </c>
      <c r="F13" s="9">
        <v>60</v>
      </c>
      <c r="G13" s="78">
        <v>5</v>
      </c>
      <c r="H13" s="78">
        <v>3</v>
      </c>
      <c r="I13" s="88">
        <v>0.97960000000000003</v>
      </c>
      <c r="J13" s="78">
        <v>79</v>
      </c>
      <c r="K13" s="1"/>
      <c r="L13" s="10">
        <v>241.97</v>
      </c>
      <c r="M13" s="10">
        <v>248.47</v>
      </c>
      <c r="N13" s="10">
        <v>248.47</v>
      </c>
      <c r="O13" s="10">
        <v>252.01</v>
      </c>
      <c r="P13" s="10">
        <v>252.84</v>
      </c>
      <c r="Q13" s="11"/>
      <c r="R13" s="11">
        <f t="shared" si="2"/>
        <v>6.5</v>
      </c>
      <c r="S13" s="11">
        <f t="shared" si="3"/>
        <v>6.5</v>
      </c>
      <c r="T13" s="11">
        <f t="shared" si="0"/>
        <v>10.039999999999992</v>
      </c>
      <c r="U13" s="11">
        <f t="shared" si="1"/>
        <v>10.870000000000005</v>
      </c>
      <c r="V13" s="1"/>
      <c r="W13" s="12">
        <f t="shared" si="4"/>
        <v>81217.5</v>
      </c>
      <c r="X13" s="12">
        <f t="shared" si="5"/>
        <v>81217.5</v>
      </c>
      <c r="Y13" s="12">
        <f t="shared" si="6"/>
        <v>125449.7999999999</v>
      </c>
      <c r="Z13" s="12">
        <f t="shared" si="7"/>
        <v>135820.65000000005</v>
      </c>
      <c r="AC13" s="2">
        <f t="shared" si="8"/>
        <v>3023415.15</v>
      </c>
      <c r="AD13" s="2">
        <f t="shared" si="9"/>
        <v>3104632.65</v>
      </c>
      <c r="AE13" s="2">
        <f t="shared" si="10"/>
        <v>3104632.65</v>
      </c>
      <c r="AF13" s="2">
        <f t="shared" si="11"/>
        <v>3148864.9499999997</v>
      </c>
      <c r="AG13" s="2">
        <f t="shared" si="12"/>
        <v>3159235.8</v>
      </c>
    </row>
    <row r="14" spans="1:33" s="2" customFormat="1" x14ac:dyDescent="0.2">
      <c r="A14" s="1" t="s">
        <v>17</v>
      </c>
      <c r="B14" s="1" t="s">
        <v>15</v>
      </c>
      <c r="C14" s="1" t="s">
        <v>15</v>
      </c>
      <c r="D14" s="1">
        <v>9333</v>
      </c>
      <c r="E14" s="9">
        <v>16258</v>
      </c>
      <c r="F14" s="9">
        <v>85</v>
      </c>
      <c r="G14" s="78">
        <v>2</v>
      </c>
      <c r="H14" s="78">
        <v>3</v>
      </c>
      <c r="I14" s="88">
        <v>0.82420000000000004</v>
      </c>
      <c r="J14" s="78">
        <v>176</v>
      </c>
      <c r="K14" s="1"/>
      <c r="L14" s="10">
        <v>227.9</v>
      </c>
      <c r="M14" s="10">
        <v>227.9</v>
      </c>
      <c r="N14" s="10">
        <v>227.9</v>
      </c>
      <c r="O14" s="10">
        <v>222.9</v>
      </c>
      <c r="P14" s="10">
        <v>219.21</v>
      </c>
      <c r="Q14" s="11"/>
      <c r="R14" s="11">
        <f t="shared" si="2"/>
        <v>0</v>
      </c>
      <c r="S14" s="11">
        <f t="shared" si="3"/>
        <v>0</v>
      </c>
      <c r="T14" s="11">
        <f t="shared" si="0"/>
        <v>-5</v>
      </c>
      <c r="U14" s="11">
        <f t="shared" si="1"/>
        <v>-8.6899999999999977</v>
      </c>
      <c r="V14" s="1"/>
      <c r="W14" s="12">
        <f t="shared" si="4"/>
        <v>0</v>
      </c>
      <c r="X14" s="12">
        <f t="shared" si="5"/>
        <v>0</v>
      </c>
      <c r="Y14" s="12">
        <f t="shared" si="6"/>
        <v>-81290</v>
      </c>
      <c r="Z14" s="12">
        <f t="shared" si="7"/>
        <v>-141282.01999999996</v>
      </c>
      <c r="AC14" s="2">
        <f t="shared" si="8"/>
        <v>3705198.2</v>
      </c>
      <c r="AD14" s="2">
        <f t="shared" si="9"/>
        <v>3705198.2</v>
      </c>
      <c r="AE14" s="2">
        <f t="shared" si="10"/>
        <v>3705198.2</v>
      </c>
      <c r="AF14" s="2">
        <f t="shared" si="11"/>
        <v>3623908.2</v>
      </c>
      <c r="AG14" s="2">
        <f t="shared" si="12"/>
        <v>3563916.18</v>
      </c>
    </row>
    <row r="15" spans="1:33" s="2" customFormat="1" x14ac:dyDescent="0.2">
      <c r="A15" s="1" t="s">
        <v>18</v>
      </c>
      <c r="B15" s="1" t="s">
        <v>15</v>
      </c>
      <c r="C15" s="1" t="s">
        <v>15</v>
      </c>
      <c r="D15" s="1">
        <v>20298</v>
      </c>
      <c r="E15" s="9">
        <v>29729</v>
      </c>
      <c r="F15" s="9">
        <v>160</v>
      </c>
      <c r="G15" s="78">
        <v>3</v>
      </c>
      <c r="H15" s="78">
        <v>4</v>
      </c>
      <c r="I15" s="88">
        <v>0.97770000000000001</v>
      </c>
      <c r="J15" s="78">
        <v>83</v>
      </c>
      <c r="K15" s="1"/>
      <c r="L15" s="10">
        <v>235.58</v>
      </c>
      <c r="M15" s="10">
        <v>235.58</v>
      </c>
      <c r="N15" s="10">
        <v>235.58</v>
      </c>
      <c r="O15" s="10">
        <v>230.58</v>
      </c>
      <c r="P15" s="10">
        <v>210.29</v>
      </c>
      <c r="Q15" s="11"/>
      <c r="R15" s="11">
        <f t="shared" si="2"/>
        <v>0</v>
      </c>
      <c r="S15" s="11">
        <f t="shared" si="3"/>
        <v>0</v>
      </c>
      <c r="T15" s="11">
        <f t="shared" si="0"/>
        <v>-5</v>
      </c>
      <c r="U15" s="11">
        <f t="shared" si="1"/>
        <v>-25.29000000000002</v>
      </c>
      <c r="V15" s="1"/>
      <c r="W15" s="12">
        <f t="shared" si="4"/>
        <v>0</v>
      </c>
      <c r="X15" s="12">
        <f t="shared" si="5"/>
        <v>0</v>
      </c>
      <c r="Y15" s="12">
        <f t="shared" si="6"/>
        <v>-148645</v>
      </c>
      <c r="Z15" s="12">
        <f t="shared" si="7"/>
        <v>-751846.41000000061</v>
      </c>
      <c r="AC15" s="2">
        <f t="shared" si="8"/>
        <v>7003557.8200000003</v>
      </c>
      <c r="AD15" s="2">
        <f t="shared" si="9"/>
        <v>7003557.8200000003</v>
      </c>
      <c r="AE15" s="2">
        <f t="shared" si="10"/>
        <v>7003557.8200000003</v>
      </c>
      <c r="AF15" s="2">
        <f t="shared" si="11"/>
        <v>6854912.8200000003</v>
      </c>
      <c r="AG15" s="2">
        <f t="shared" si="12"/>
        <v>6251711.4100000001</v>
      </c>
    </row>
    <row r="16" spans="1:33" s="2" customFormat="1" x14ac:dyDescent="0.2">
      <c r="A16" s="33" t="s">
        <v>19</v>
      </c>
      <c r="B16" s="33" t="s">
        <v>15</v>
      </c>
      <c r="C16" s="33" t="s">
        <v>15</v>
      </c>
      <c r="D16" s="33">
        <v>10686</v>
      </c>
      <c r="E16" s="34">
        <v>20391</v>
      </c>
      <c r="F16" s="34">
        <v>90</v>
      </c>
      <c r="G16" s="80">
        <v>4</v>
      </c>
      <c r="H16" s="80">
        <v>2</v>
      </c>
      <c r="I16" s="90">
        <v>0.86729999999999996</v>
      </c>
      <c r="J16" s="80">
        <v>158</v>
      </c>
      <c r="K16" s="33"/>
      <c r="L16" s="35">
        <v>227.3</v>
      </c>
      <c r="M16" s="35">
        <v>227.3</v>
      </c>
      <c r="N16" s="35">
        <v>227.68</v>
      </c>
      <c r="O16" s="35">
        <v>228.4</v>
      </c>
      <c r="P16" s="35">
        <v>229.12</v>
      </c>
      <c r="Q16" s="36"/>
      <c r="R16" s="36">
        <f t="shared" si="2"/>
        <v>0</v>
      </c>
      <c r="S16" s="36">
        <f t="shared" si="3"/>
        <v>0.37999999999999545</v>
      </c>
      <c r="T16" s="36">
        <f t="shared" si="0"/>
        <v>1.0999999999999943</v>
      </c>
      <c r="U16" s="36">
        <f t="shared" si="1"/>
        <v>1.8199999999999932</v>
      </c>
      <c r="V16" s="33"/>
      <c r="W16" s="37">
        <f t="shared" si="4"/>
        <v>0</v>
      </c>
      <c r="X16" s="37">
        <f t="shared" si="5"/>
        <v>7748.5799999999072</v>
      </c>
      <c r="Y16" s="37">
        <f t="shared" si="6"/>
        <v>22430.099999999886</v>
      </c>
      <c r="Z16" s="37">
        <f t="shared" si="7"/>
        <v>37111.619999999864</v>
      </c>
      <c r="AC16" s="2">
        <f t="shared" si="8"/>
        <v>4634874.3</v>
      </c>
      <c r="AD16" s="2">
        <f t="shared" si="9"/>
        <v>4634874.3</v>
      </c>
      <c r="AE16" s="2">
        <f t="shared" si="10"/>
        <v>4642622.88</v>
      </c>
      <c r="AF16" s="2">
        <f t="shared" si="11"/>
        <v>4657304.4000000004</v>
      </c>
      <c r="AG16" s="2">
        <f t="shared" si="12"/>
        <v>4671985.92</v>
      </c>
    </row>
    <row r="17" spans="1:33" s="2" customFormat="1" x14ac:dyDescent="0.2">
      <c r="A17" s="28" t="s">
        <v>20</v>
      </c>
      <c r="B17" s="28" t="s">
        <v>15</v>
      </c>
      <c r="C17" s="28" t="s">
        <v>15</v>
      </c>
      <c r="D17" s="28">
        <v>21212</v>
      </c>
      <c r="E17" s="29">
        <v>32231</v>
      </c>
      <c r="F17" s="29">
        <v>120</v>
      </c>
      <c r="G17" s="79">
        <v>3</v>
      </c>
      <c r="H17" s="79">
        <v>2</v>
      </c>
      <c r="I17" s="89">
        <v>0.91059999999999997</v>
      </c>
      <c r="J17" s="79">
        <v>137</v>
      </c>
      <c r="K17" s="28"/>
      <c r="L17" s="30">
        <v>268.76</v>
      </c>
      <c r="M17" s="30">
        <v>268.76</v>
      </c>
      <c r="N17" s="30">
        <v>268.76</v>
      </c>
      <c r="O17" s="30">
        <v>263.76</v>
      </c>
      <c r="P17" s="30">
        <v>252.33</v>
      </c>
      <c r="Q17" s="31"/>
      <c r="R17" s="31">
        <f t="shared" si="2"/>
        <v>0</v>
      </c>
      <c r="S17" s="31">
        <f t="shared" si="3"/>
        <v>0</v>
      </c>
      <c r="T17" s="31">
        <f t="shared" si="0"/>
        <v>-5</v>
      </c>
      <c r="U17" s="31">
        <f t="shared" si="1"/>
        <v>-16.429999999999978</v>
      </c>
      <c r="V17" s="28"/>
      <c r="W17" s="32">
        <f t="shared" si="4"/>
        <v>0</v>
      </c>
      <c r="X17" s="32">
        <f t="shared" si="5"/>
        <v>0</v>
      </c>
      <c r="Y17" s="32">
        <f t="shared" si="6"/>
        <v>-161155</v>
      </c>
      <c r="Z17" s="32">
        <f t="shared" si="7"/>
        <v>-529555.32999999926</v>
      </c>
      <c r="AC17" s="2">
        <f t="shared" si="8"/>
        <v>8662403.5600000005</v>
      </c>
      <c r="AD17" s="2">
        <f t="shared" si="9"/>
        <v>8662403.5600000005</v>
      </c>
      <c r="AE17" s="2">
        <f t="shared" si="10"/>
        <v>8662403.5600000005</v>
      </c>
      <c r="AF17" s="2">
        <f t="shared" si="11"/>
        <v>8501248.5600000005</v>
      </c>
      <c r="AG17" s="2">
        <f t="shared" si="12"/>
        <v>8132848.2300000004</v>
      </c>
    </row>
    <row r="18" spans="1:33" s="2" customFormat="1" x14ac:dyDescent="0.2">
      <c r="A18" s="1" t="s">
        <v>21</v>
      </c>
      <c r="B18" s="1" t="s">
        <v>15</v>
      </c>
      <c r="C18" s="1" t="s">
        <v>15</v>
      </c>
      <c r="D18" s="1">
        <v>20172</v>
      </c>
      <c r="E18" s="9">
        <v>14458</v>
      </c>
      <c r="F18" s="9">
        <v>70</v>
      </c>
      <c r="G18" s="78">
        <v>1</v>
      </c>
      <c r="H18" s="78">
        <v>3</v>
      </c>
      <c r="I18" s="88">
        <v>0.85329999999999995</v>
      </c>
      <c r="J18" s="78">
        <v>165</v>
      </c>
      <c r="K18" s="1"/>
      <c r="L18" s="10">
        <v>228.77</v>
      </c>
      <c r="M18" s="10">
        <v>230.38</v>
      </c>
      <c r="N18" s="10">
        <v>231.09</v>
      </c>
      <c r="O18" s="10">
        <v>231.81</v>
      </c>
      <c r="P18" s="10">
        <v>232.53</v>
      </c>
      <c r="Q18" s="11"/>
      <c r="R18" s="11">
        <f t="shared" si="2"/>
        <v>1.6099999999999852</v>
      </c>
      <c r="S18" s="11">
        <f t="shared" si="3"/>
        <v>2.3199999999999932</v>
      </c>
      <c r="T18" s="11">
        <f t="shared" si="0"/>
        <v>3.039999999999992</v>
      </c>
      <c r="U18" s="11">
        <f t="shared" si="1"/>
        <v>3.7599999999999909</v>
      </c>
      <c r="V18" s="1"/>
      <c r="W18" s="12">
        <f t="shared" si="4"/>
        <v>23277.379999999786</v>
      </c>
      <c r="X18" s="12">
        <f t="shared" si="5"/>
        <v>33542.559999999903</v>
      </c>
      <c r="Y18" s="12">
        <f t="shared" si="6"/>
        <v>43952.319999999883</v>
      </c>
      <c r="Z18" s="12">
        <f t="shared" si="7"/>
        <v>54362.079999999871</v>
      </c>
      <c r="AC18" s="2">
        <f t="shared" si="8"/>
        <v>3307556.66</v>
      </c>
      <c r="AD18" s="2">
        <f t="shared" si="9"/>
        <v>3330834.04</v>
      </c>
      <c r="AE18" s="2">
        <f t="shared" si="10"/>
        <v>3341099.22</v>
      </c>
      <c r="AF18" s="2">
        <f t="shared" si="11"/>
        <v>3351508.98</v>
      </c>
      <c r="AG18" s="2">
        <f t="shared" si="12"/>
        <v>3361918.74</v>
      </c>
    </row>
    <row r="19" spans="1:33" s="2" customFormat="1" x14ac:dyDescent="0.2">
      <c r="A19" s="1" t="s">
        <v>22</v>
      </c>
      <c r="B19" s="1" t="s">
        <v>15</v>
      </c>
      <c r="C19" s="1" t="s">
        <v>15</v>
      </c>
      <c r="D19" s="1">
        <v>10637</v>
      </c>
      <c r="E19" s="9">
        <v>11301</v>
      </c>
      <c r="F19" s="9">
        <v>60</v>
      </c>
      <c r="G19" s="78">
        <v>4</v>
      </c>
      <c r="H19" s="78">
        <v>4</v>
      </c>
      <c r="I19" s="88">
        <v>0.79249999999999998</v>
      </c>
      <c r="J19" s="78">
        <v>185</v>
      </c>
      <c r="K19" s="1"/>
      <c r="L19" s="10">
        <v>224.29</v>
      </c>
      <c r="M19" s="10">
        <v>224.29</v>
      </c>
      <c r="N19" s="10">
        <v>224.29</v>
      </c>
      <c r="O19" s="10">
        <v>219.29</v>
      </c>
      <c r="P19" s="10">
        <v>208.53</v>
      </c>
      <c r="Q19" s="11"/>
      <c r="R19" s="11">
        <f t="shared" si="2"/>
        <v>0</v>
      </c>
      <c r="S19" s="11">
        <f t="shared" si="3"/>
        <v>0</v>
      </c>
      <c r="T19" s="11">
        <f t="shared" si="0"/>
        <v>-5</v>
      </c>
      <c r="U19" s="11">
        <f t="shared" si="1"/>
        <v>-15.759999999999991</v>
      </c>
      <c r="V19" s="1"/>
      <c r="W19" s="12">
        <f t="shared" si="4"/>
        <v>0</v>
      </c>
      <c r="X19" s="12">
        <f t="shared" si="5"/>
        <v>0</v>
      </c>
      <c r="Y19" s="12">
        <f t="shared" si="6"/>
        <v>-56505</v>
      </c>
      <c r="Z19" s="12">
        <f t="shared" si="7"/>
        <v>-178103.75999999989</v>
      </c>
      <c r="AC19" s="2">
        <f t="shared" si="8"/>
        <v>2534701.29</v>
      </c>
      <c r="AD19" s="2">
        <f t="shared" si="9"/>
        <v>2534701.29</v>
      </c>
      <c r="AE19" s="2">
        <f t="shared" si="10"/>
        <v>2534701.29</v>
      </c>
      <c r="AF19" s="2">
        <f t="shared" si="11"/>
        <v>2478196.29</v>
      </c>
      <c r="AG19" s="2">
        <f t="shared" si="12"/>
        <v>2356597.5299999998</v>
      </c>
    </row>
    <row r="20" spans="1:33" s="2" customFormat="1" x14ac:dyDescent="0.2">
      <c r="A20" s="1" t="s">
        <v>23</v>
      </c>
      <c r="B20" s="1" t="s">
        <v>15</v>
      </c>
      <c r="C20" s="1" t="s">
        <v>15</v>
      </c>
      <c r="D20" s="1">
        <v>20065</v>
      </c>
      <c r="E20" s="9">
        <v>21709</v>
      </c>
      <c r="F20" s="9">
        <v>120</v>
      </c>
      <c r="G20" s="78">
        <v>0</v>
      </c>
      <c r="H20" s="78">
        <v>0</v>
      </c>
      <c r="I20" s="88">
        <v>0.84189999999999998</v>
      </c>
      <c r="J20" s="78">
        <v>170</v>
      </c>
      <c r="K20" s="1"/>
      <c r="L20" s="10">
        <v>235.91</v>
      </c>
      <c r="M20" s="10">
        <v>235.91</v>
      </c>
      <c r="N20" s="10">
        <v>235.91</v>
      </c>
      <c r="O20" s="10">
        <v>230.91</v>
      </c>
      <c r="P20" s="10">
        <v>214.73</v>
      </c>
      <c r="Q20" s="11"/>
      <c r="R20" s="11">
        <f t="shared" si="2"/>
        <v>0</v>
      </c>
      <c r="S20" s="11">
        <f t="shared" si="3"/>
        <v>0</v>
      </c>
      <c r="T20" s="11">
        <f t="shared" si="0"/>
        <v>-5</v>
      </c>
      <c r="U20" s="11">
        <f t="shared" si="1"/>
        <v>-21.180000000000007</v>
      </c>
      <c r="V20" s="1"/>
      <c r="W20" s="12">
        <f t="shared" si="4"/>
        <v>0</v>
      </c>
      <c r="X20" s="12">
        <f t="shared" si="5"/>
        <v>0</v>
      </c>
      <c r="Y20" s="12">
        <f t="shared" si="6"/>
        <v>-108545</v>
      </c>
      <c r="Z20" s="12">
        <f t="shared" si="7"/>
        <v>-459796.62000000017</v>
      </c>
      <c r="AC20" s="2">
        <f t="shared" si="8"/>
        <v>5121370.1899999995</v>
      </c>
      <c r="AD20" s="2">
        <f t="shared" si="9"/>
        <v>5121370.1899999995</v>
      </c>
      <c r="AE20" s="2">
        <f t="shared" si="10"/>
        <v>5121370.1899999995</v>
      </c>
      <c r="AF20" s="2">
        <f t="shared" si="11"/>
        <v>5012825.1899999995</v>
      </c>
      <c r="AG20" s="2">
        <f t="shared" si="12"/>
        <v>4661573.5699999994</v>
      </c>
    </row>
    <row r="21" spans="1:33" s="2" customFormat="1" x14ac:dyDescent="0.2">
      <c r="A21" s="33" t="s">
        <v>24</v>
      </c>
      <c r="B21" s="33" t="s">
        <v>15</v>
      </c>
      <c r="C21" s="33" t="s">
        <v>15</v>
      </c>
      <c r="D21" s="33">
        <v>7252</v>
      </c>
      <c r="E21" s="34">
        <v>22792</v>
      </c>
      <c r="F21" s="34">
        <v>120</v>
      </c>
      <c r="G21" s="80">
        <v>1</v>
      </c>
      <c r="H21" s="80">
        <v>2</v>
      </c>
      <c r="I21" s="90">
        <v>0.92859999999999998</v>
      </c>
      <c r="J21" s="80">
        <v>121</v>
      </c>
      <c r="K21" s="33"/>
      <c r="L21" s="35">
        <v>223.7</v>
      </c>
      <c r="M21" s="35">
        <v>223.7</v>
      </c>
      <c r="N21" s="35">
        <v>223.7</v>
      </c>
      <c r="O21" s="35">
        <v>218.7</v>
      </c>
      <c r="P21" s="35">
        <v>215.97</v>
      </c>
      <c r="Q21" s="36"/>
      <c r="R21" s="36">
        <f t="shared" si="2"/>
        <v>0</v>
      </c>
      <c r="S21" s="36">
        <f t="shared" si="3"/>
        <v>0</v>
      </c>
      <c r="T21" s="36">
        <f t="shared" si="0"/>
        <v>-5</v>
      </c>
      <c r="U21" s="36">
        <f t="shared" si="1"/>
        <v>-7.7299999999999898</v>
      </c>
      <c r="V21" s="33"/>
      <c r="W21" s="37">
        <f t="shared" si="4"/>
        <v>0</v>
      </c>
      <c r="X21" s="37">
        <f t="shared" si="5"/>
        <v>0</v>
      </c>
      <c r="Y21" s="37">
        <f t="shared" si="6"/>
        <v>-113960</v>
      </c>
      <c r="Z21" s="37">
        <f t="shared" si="7"/>
        <v>-176182.15999999977</v>
      </c>
      <c r="AC21" s="2">
        <f t="shared" si="8"/>
        <v>5098570.3999999994</v>
      </c>
      <c r="AD21" s="2">
        <f t="shared" si="9"/>
        <v>5098570.3999999994</v>
      </c>
      <c r="AE21" s="2">
        <f t="shared" si="10"/>
        <v>5098570.3999999994</v>
      </c>
      <c r="AF21" s="2">
        <f t="shared" si="11"/>
        <v>4984610.3999999994</v>
      </c>
      <c r="AG21" s="2">
        <f t="shared" si="12"/>
        <v>4922388.24</v>
      </c>
    </row>
    <row r="22" spans="1:33" s="2" customFormat="1" x14ac:dyDescent="0.2">
      <c r="A22" s="28" t="s">
        <v>25</v>
      </c>
      <c r="B22" s="28" t="s">
        <v>15</v>
      </c>
      <c r="C22" s="28" t="s">
        <v>15</v>
      </c>
      <c r="D22" s="28">
        <v>10173</v>
      </c>
      <c r="E22" s="29">
        <v>29099</v>
      </c>
      <c r="F22" s="29">
        <v>107</v>
      </c>
      <c r="G22" s="79">
        <v>2</v>
      </c>
      <c r="H22" s="79">
        <v>1</v>
      </c>
      <c r="I22" s="89">
        <v>0.90049999999999997</v>
      </c>
      <c r="J22" s="79">
        <v>144</v>
      </c>
      <c r="K22" s="28"/>
      <c r="L22" s="30">
        <v>248.16</v>
      </c>
      <c r="M22" s="30">
        <v>248.16</v>
      </c>
      <c r="N22" s="30">
        <v>248.16</v>
      </c>
      <c r="O22" s="30">
        <v>243.16</v>
      </c>
      <c r="P22" s="30">
        <v>237.39</v>
      </c>
      <c r="Q22" s="31"/>
      <c r="R22" s="31">
        <f t="shared" si="2"/>
        <v>0</v>
      </c>
      <c r="S22" s="31">
        <f t="shared" si="3"/>
        <v>0</v>
      </c>
      <c r="T22" s="31">
        <f t="shared" si="0"/>
        <v>-5</v>
      </c>
      <c r="U22" s="31">
        <f t="shared" si="1"/>
        <v>-10.77000000000001</v>
      </c>
      <c r="V22" s="28"/>
      <c r="W22" s="32">
        <f t="shared" si="4"/>
        <v>0</v>
      </c>
      <c r="X22" s="32">
        <f t="shared" si="5"/>
        <v>0</v>
      </c>
      <c r="Y22" s="32">
        <f t="shared" si="6"/>
        <v>-145495</v>
      </c>
      <c r="Z22" s="32">
        <f t="shared" si="7"/>
        <v>-313396.23000000027</v>
      </c>
      <c r="AC22" s="2">
        <f t="shared" si="8"/>
        <v>7221207.8399999999</v>
      </c>
      <c r="AD22" s="2">
        <f t="shared" si="9"/>
        <v>7221207.8399999999</v>
      </c>
      <c r="AE22" s="2">
        <f t="shared" si="10"/>
        <v>7221207.8399999999</v>
      </c>
      <c r="AF22" s="2">
        <f t="shared" si="11"/>
        <v>7075712.8399999999</v>
      </c>
      <c r="AG22" s="2">
        <f t="shared" si="12"/>
        <v>6907811.6099999994</v>
      </c>
    </row>
    <row r="23" spans="1:33" s="2" customFormat="1" x14ac:dyDescent="0.2">
      <c r="A23" s="1" t="s">
        <v>26</v>
      </c>
      <c r="B23" s="1" t="s">
        <v>15</v>
      </c>
      <c r="C23" s="1" t="s">
        <v>15</v>
      </c>
      <c r="D23" s="1">
        <v>21361</v>
      </c>
      <c r="E23" s="9">
        <v>24958</v>
      </c>
      <c r="F23" s="9">
        <v>89</v>
      </c>
      <c r="G23" s="78">
        <v>2</v>
      </c>
      <c r="H23" s="78">
        <v>2</v>
      </c>
      <c r="I23" s="88">
        <v>0.91410000000000002</v>
      </c>
      <c r="J23" s="78">
        <v>133</v>
      </c>
      <c r="K23" s="1"/>
      <c r="L23" s="10">
        <v>239.88</v>
      </c>
      <c r="M23" s="10">
        <v>246.38</v>
      </c>
      <c r="N23" s="10">
        <v>246.38</v>
      </c>
      <c r="O23" s="10">
        <v>249.45</v>
      </c>
      <c r="P23" s="10">
        <v>250.24</v>
      </c>
      <c r="Q23" s="11"/>
      <c r="R23" s="11">
        <f t="shared" si="2"/>
        <v>6.5</v>
      </c>
      <c r="S23" s="11">
        <f t="shared" si="3"/>
        <v>6.5</v>
      </c>
      <c r="T23" s="11">
        <f t="shared" si="0"/>
        <v>9.5699999999999932</v>
      </c>
      <c r="U23" s="11">
        <f t="shared" si="1"/>
        <v>10.360000000000014</v>
      </c>
      <c r="V23" s="1"/>
      <c r="W23" s="12">
        <f t="shared" si="4"/>
        <v>162227</v>
      </c>
      <c r="X23" s="12">
        <f t="shared" si="5"/>
        <v>162227</v>
      </c>
      <c r="Y23" s="12">
        <f t="shared" si="6"/>
        <v>238848.05999999982</v>
      </c>
      <c r="Z23" s="12">
        <f t="shared" si="7"/>
        <v>258564.88000000035</v>
      </c>
      <c r="AC23" s="2">
        <f t="shared" si="8"/>
        <v>5986925.04</v>
      </c>
      <c r="AD23" s="2">
        <f t="shared" si="9"/>
        <v>6149152.04</v>
      </c>
      <c r="AE23" s="2">
        <f t="shared" si="10"/>
        <v>6149152.04</v>
      </c>
      <c r="AF23" s="2">
        <f t="shared" si="11"/>
        <v>6225773.0999999996</v>
      </c>
      <c r="AG23" s="2">
        <f t="shared" si="12"/>
        <v>6245489.9199999999</v>
      </c>
    </row>
    <row r="24" spans="1:33" s="2" customFormat="1" x14ac:dyDescent="0.2">
      <c r="A24" s="1" t="s">
        <v>27</v>
      </c>
      <c r="B24" s="1" t="s">
        <v>15</v>
      </c>
      <c r="C24" s="1" t="s">
        <v>15</v>
      </c>
      <c r="D24" s="1">
        <v>10827</v>
      </c>
      <c r="E24" s="9">
        <v>27075</v>
      </c>
      <c r="F24" s="9">
        <v>110</v>
      </c>
      <c r="G24" s="78">
        <v>4</v>
      </c>
      <c r="H24" s="78">
        <v>4</v>
      </c>
      <c r="I24" s="88">
        <v>0.91500000000000004</v>
      </c>
      <c r="J24" s="78">
        <v>132</v>
      </c>
      <c r="K24" s="1"/>
      <c r="L24" s="10">
        <v>235.09</v>
      </c>
      <c r="M24" s="10">
        <v>241.59</v>
      </c>
      <c r="N24" s="10">
        <v>241.59</v>
      </c>
      <c r="O24" s="10">
        <v>245.3</v>
      </c>
      <c r="P24" s="10">
        <v>246.09</v>
      </c>
      <c r="Q24" s="11"/>
      <c r="R24" s="11">
        <f t="shared" si="2"/>
        <v>6.5</v>
      </c>
      <c r="S24" s="11">
        <f t="shared" si="3"/>
        <v>6.5</v>
      </c>
      <c r="T24" s="11">
        <f t="shared" si="0"/>
        <v>10.210000000000008</v>
      </c>
      <c r="U24" s="11">
        <f t="shared" si="1"/>
        <v>11</v>
      </c>
      <c r="V24" s="1"/>
      <c r="W24" s="12">
        <f t="shared" si="4"/>
        <v>175987.5</v>
      </c>
      <c r="X24" s="12">
        <f t="shared" si="5"/>
        <v>175987.5</v>
      </c>
      <c r="Y24" s="12">
        <f t="shared" si="6"/>
        <v>276435.75000000023</v>
      </c>
      <c r="Z24" s="12">
        <f t="shared" si="7"/>
        <v>297825</v>
      </c>
      <c r="AC24" s="2">
        <f t="shared" si="8"/>
        <v>6365061.75</v>
      </c>
      <c r="AD24" s="2">
        <f t="shared" si="9"/>
        <v>6541049.25</v>
      </c>
      <c r="AE24" s="2">
        <f t="shared" si="10"/>
        <v>6541049.25</v>
      </c>
      <c r="AF24" s="2">
        <f t="shared" si="11"/>
        <v>6641497.5</v>
      </c>
      <c r="AG24" s="2">
        <f t="shared" si="12"/>
        <v>6662886.75</v>
      </c>
    </row>
    <row r="25" spans="1:33" s="2" customFormat="1" x14ac:dyDescent="0.2">
      <c r="A25" s="1" t="s">
        <v>28</v>
      </c>
      <c r="B25" s="1" t="s">
        <v>29</v>
      </c>
      <c r="C25" s="1" t="s">
        <v>29</v>
      </c>
      <c r="D25" s="1">
        <v>20371</v>
      </c>
      <c r="E25" s="9">
        <v>84688</v>
      </c>
      <c r="F25" s="9">
        <v>360</v>
      </c>
      <c r="G25" s="78">
        <v>1</v>
      </c>
      <c r="H25" s="78">
        <v>2</v>
      </c>
      <c r="I25" s="88">
        <v>0.98319999999999996</v>
      </c>
      <c r="J25" s="78">
        <v>75</v>
      </c>
      <c r="K25" s="1"/>
      <c r="L25" s="10">
        <v>247.48</v>
      </c>
      <c r="M25" s="10">
        <v>247.48</v>
      </c>
      <c r="N25" s="10">
        <v>247.48</v>
      </c>
      <c r="O25" s="10">
        <v>242.48</v>
      </c>
      <c r="P25" s="10">
        <v>228.75</v>
      </c>
      <c r="Q25" s="11"/>
      <c r="R25" s="11">
        <f t="shared" si="2"/>
        <v>0</v>
      </c>
      <c r="S25" s="11">
        <f t="shared" si="3"/>
        <v>0</v>
      </c>
      <c r="T25" s="11">
        <f t="shared" si="0"/>
        <v>-5</v>
      </c>
      <c r="U25" s="11">
        <f t="shared" si="1"/>
        <v>-18.72999999999999</v>
      </c>
      <c r="V25" s="1"/>
      <c r="W25" s="12">
        <f t="shared" si="4"/>
        <v>0</v>
      </c>
      <c r="X25" s="12">
        <f t="shared" si="5"/>
        <v>0</v>
      </c>
      <c r="Y25" s="12">
        <f t="shared" si="6"/>
        <v>-423440</v>
      </c>
      <c r="Z25" s="12">
        <f t="shared" si="7"/>
        <v>-1586206.2399999991</v>
      </c>
      <c r="AC25" s="2">
        <f t="shared" si="8"/>
        <v>20958586.239999998</v>
      </c>
      <c r="AD25" s="2">
        <f t="shared" si="9"/>
        <v>20958586.239999998</v>
      </c>
      <c r="AE25" s="2">
        <f t="shared" si="10"/>
        <v>20958586.239999998</v>
      </c>
      <c r="AF25" s="2">
        <f t="shared" si="11"/>
        <v>20535146.239999998</v>
      </c>
      <c r="AG25" s="2">
        <f t="shared" si="12"/>
        <v>19372380</v>
      </c>
    </row>
    <row r="26" spans="1:33" s="2" customFormat="1" x14ac:dyDescent="0.2">
      <c r="A26" s="33" t="s">
        <v>30</v>
      </c>
      <c r="B26" s="33" t="s">
        <v>9</v>
      </c>
      <c r="C26" s="33" t="s">
        <v>9</v>
      </c>
      <c r="D26" s="33" t="s">
        <v>31</v>
      </c>
      <c r="E26" s="34">
        <v>22482</v>
      </c>
      <c r="F26" s="34">
        <v>90</v>
      </c>
      <c r="G26" s="80">
        <v>5</v>
      </c>
      <c r="H26" s="80">
        <v>4</v>
      </c>
      <c r="I26" s="90">
        <v>0.96250000000000002</v>
      </c>
      <c r="J26" s="80">
        <v>96</v>
      </c>
      <c r="K26" s="33"/>
      <c r="L26" s="35">
        <v>276.20999999999998</v>
      </c>
      <c r="M26" s="35">
        <v>282.70999999999998</v>
      </c>
      <c r="N26" s="35">
        <v>282.70999999999998</v>
      </c>
      <c r="O26" s="35">
        <v>296.20999999999998</v>
      </c>
      <c r="P26" s="35">
        <v>297.33</v>
      </c>
      <c r="Q26" s="36"/>
      <c r="R26" s="36">
        <f t="shared" si="2"/>
        <v>6.5</v>
      </c>
      <c r="S26" s="36">
        <f t="shared" si="3"/>
        <v>6.5</v>
      </c>
      <c r="T26" s="36">
        <f t="shared" si="0"/>
        <v>20</v>
      </c>
      <c r="U26" s="36">
        <f t="shared" si="1"/>
        <v>21.120000000000005</v>
      </c>
      <c r="V26" s="33"/>
      <c r="W26" s="37">
        <f t="shared" si="4"/>
        <v>146133</v>
      </c>
      <c r="X26" s="37">
        <f t="shared" si="5"/>
        <v>146133</v>
      </c>
      <c r="Y26" s="37">
        <f t="shared" si="6"/>
        <v>449640</v>
      </c>
      <c r="Z26" s="37">
        <f t="shared" si="7"/>
        <v>474819.84000000008</v>
      </c>
      <c r="AC26" s="2">
        <f t="shared" si="8"/>
        <v>6209753.2199999997</v>
      </c>
      <c r="AD26" s="2">
        <f t="shared" si="9"/>
        <v>6355886.2199999997</v>
      </c>
      <c r="AE26" s="2">
        <f t="shared" si="10"/>
        <v>6355886.2199999997</v>
      </c>
      <c r="AF26" s="2">
        <f t="shared" si="11"/>
        <v>6659393.2199999997</v>
      </c>
      <c r="AG26" s="2">
        <f t="shared" si="12"/>
        <v>6684573.0599999996</v>
      </c>
    </row>
    <row r="27" spans="1:33" s="2" customFormat="1" x14ac:dyDescent="0.2">
      <c r="A27" s="28" t="s">
        <v>32</v>
      </c>
      <c r="B27" s="28" t="s">
        <v>33</v>
      </c>
      <c r="C27" s="28" t="s">
        <v>33</v>
      </c>
      <c r="D27" s="28">
        <v>7724</v>
      </c>
      <c r="E27" s="29">
        <v>22243</v>
      </c>
      <c r="F27" s="29">
        <v>90</v>
      </c>
      <c r="G27" s="79">
        <v>4</v>
      </c>
      <c r="H27" s="79">
        <v>2</v>
      </c>
      <c r="I27" s="89">
        <v>1.2605999999999999</v>
      </c>
      <c r="J27" s="79">
        <v>5</v>
      </c>
      <c r="K27" s="28"/>
      <c r="L27" s="30">
        <v>261.88</v>
      </c>
      <c r="M27" s="30">
        <v>268.38</v>
      </c>
      <c r="N27" s="30">
        <v>268.38</v>
      </c>
      <c r="O27" s="30">
        <v>281.88</v>
      </c>
      <c r="P27" s="30">
        <v>315.16000000000003</v>
      </c>
      <c r="Q27" s="31"/>
      <c r="R27" s="31">
        <f t="shared" si="2"/>
        <v>6.5</v>
      </c>
      <c r="S27" s="31">
        <f t="shared" si="3"/>
        <v>6.5</v>
      </c>
      <c r="T27" s="31">
        <f t="shared" si="0"/>
        <v>20</v>
      </c>
      <c r="U27" s="31">
        <f t="shared" si="1"/>
        <v>53.28000000000003</v>
      </c>
      <c r="V27" s="28"/>
      <c r="W27" s="32">
        <f t="shared" si="4"/>
        <v>144579.5</v>
      </c>
      <c r="X27" s="32">
        <f t="shared" si="5"/>
        <v>144579.5</v>
      </c>
      <c r="Y27" s="32">
        <f t="shared" si="6"/>
        <v>444860</v>
      </c>
      <c r="Z27" s="32">
        <f t="shared" si="7"/>
        <v>1185107.0400000007</v>
      </c>
      <c r="AC27" s="2">
        <f t="shared" si="8"/>
        <v>5824996.8399999999</v>
      </c>
      <c r="AD27" s="2">
        <f t="shared" si="9"/>
        <v>5969576.3399999999</v>
      </c>
      <c r="AE27" s="2">
        <f t="shared" si="10"/>
        <v>5969576.3399999999</v>
      </c>
      <c r="AF27" s="2">
        <f t="shared" si="11"/>
        <v>6269856.8399999999</v>
      </c>
      <c r="AG27" s="2">
        <f t="shared" si="12"/>
        <v>7010103.8800000008</v>
      </c>
    </row>
    <row r="28" spans="1:33" s="2" customFormat="1" x14ac:dyDescent="0.2">
      <c r="A28" s="1" t="s">
        <v>34</v>
      </c>
      <c r="B28" s="1" t="s">
        <v>33</v>
      </c>
      <c r="C28" s="1" t="s">
        <v>33</v>
      </c>
      <c r="D28" s="1">
        <v>10256</v>
      </c>
      <c r="E28" s="9">
        <v>35958</v>
      </c>
      <c r="F28" s="9">
        <v>175</v>
      </c>
      <c r="G28" s="78">
        <v>3</v>
      </c>
      <c r="H28" s="78">
        <v>4</v>
      </c>
      <c r="I28" s="88">
        <v>1.1095999999999999</v>
      </c>
      <c r="J28" s="78">
        <v>11</v>
      </c>
      <c r="K28" s="1"/>
      <c r="L28" s="10">
        <v>249.32</v>
      </c>
      <c r="M28" s="10">
        <v>255.82</v>
      </c>
      <c r="N28" s="10">
        <v>255.82</v>
      </c>
      <c r="O28" s="10">
        <v>269.32</v>
      </c>
      <c r="P28" s="10">
        <v>285.93</v>
      </c>
      <c r="Q28" s="11"/>
      <c r="R28" s="11">
        <f t="shared" si="2"/>
        <v>6.5</v>
      </c>
      <c r="S28" s="11">
        <f t="shared" si="3"/>
        <v>6.5</v>
      </c>
      <c r="T28" s="11">
        <f t="shared" si="0"/>
        <v>20</v>
      </c>
      <c r="U28" s="11">
        <f t="shared" si="1"/>
        <v>36.610000000000014</v>
      </c>
      <c r="V28" s="1"/>
      <c r="W28" s="12">
        <f t="shared" si="4"/>
        <v>233727</v>
      </c>
      <c r="X28" s="12">
        <f t="shared" si="5"/>
        <v>233727</v>
      </c>
      <c r="Y28" s="12">
        <f t="shared" si="6"/>
        <v>719160</v>
      </c>
      <c r="Z28" s="12">
        <f t="shared" si="7"/>
        <v>1316422.3800000006</v>
      </c>
      <c r="AC28" s="2">
        <f t="shared" si="8"/>
        <v>8965048.5600000005</v>
      </c>
      <c r="AD28" s="2">
        <f t="shared" si="9"/>
        <v>9198775.5600000005</v>
      </c>
      <c r="AE28" s="2">
        <f t="shared" si="10"/>
        <v>9198775.5600000005</v>
      </c>
      <c r="AF28" s="2">
        <f t="shared" si="11"/>
        <v>9684208.5600000005</v>
      </c>
      <c r="AG28" s="2">
        <f t="shared" si="12"/>
        <v>10281470.939999999</v>
      </c>
    </row>
    <row r="29" spans="1:33" s="2" customFormat="1" x14ac:dyDescent="0.2">
      <c r="A29" s="1" t="s">
        <v>35</v>
      </c>
      <c r="B29" s="1" t="s">
        <v>33</v>
      </c>
      <c r="C29" s="1" t="s">
        <v>33</v>
      </c>
      <c r="D29" s="1">
        <v>10520</v>
      </c>
      <c r="E29" s="9">
        <v>69774</v>
      </c>
      <c r="F29" s="9">
        <v>282</v>
      </c>
      <c r="G29" s="78">
        <v>1</v>
      </c>
      <c r="H29" s="78">
        <v>3</v>
      </c>
      <c r="I29" s="88">
        <v>1.2162999999999999</v>
      </c>
      <c r="J29" s="78">
        <v>7</v>
      </c>
      <c r="K29" s="1"/>
      <c r="L29" s="10">
        <v>268.86</v>
      </c>
      <c r="M29" s="10">
        <v>275.36</v>
      </c>
      <c r="N29" s="10">
        <v>275.36</v>
      </c>
      <c r="O29" s="10">
        <v>288.86</v>
      </c>
      <c r="P29" s="10">
        <v>304.44</v>
      </c>
      <c r="Q29" s="11"/>
      <c r="R29" s="11">
        <f t="shared" si="2"/>
        <v>6.5</v>
      </c>
      <c r="S29" s="11">
        <f t="shared" si="3"/>
        <v>6.5</v>
      </c>
      <c r="T29" s="11">
        <f t="shared" si="0"/>
        <v>20</v>
      </c>
      <c r="U29" s="11">
        <f t="shared" si="1"/>
        <v>35.579999999999984</v>
      </c>
      <c r="V29" s="1"/>
      <c r="W29" s="12">
        <f t="shared" si="4"/>
        <v>453531</v>
      </c>
      <c r="X29" s="12">
        <f t="shared" si="5"/>
        <v>453531</v>
      </c>
      <c r="Y29" s="12">
        <f t="shared" si="6"/>
        <v>1395480</v>
      </c>
      <c r="Z29" s="12">
        <f t="shared" si="7"/>
        <v>2482558.919999999</v>
      </c>
      <c r="AC29" s="2">
        <f t="shared" si="8"/>
        <v>18759437.640000001</v>
      </c>
      <c r="AD29" s="2">
        <f t="shared" si="9"/>
        <v>19212968.640000001</v>
      </c>
      <c r="AE29" s="2">
        <f t="shared" si="10"/>
        <v>19212968.640000001</v>
      </c>
      <c r="AF29" s="2">
        <f t="shared" si="11"/>
        <v>20154917.640000001</v>
      </c>
      <c r="AG29" s="2">
        <f t="shared" si="12"/>
        <v>21241996.559999999</v>
      </c>
    </row>
    <row r="30" spans="1:33" s="2" customFormat="1" x14ac:dyDescent="0.2">
      <c r="A30" s="1" t="s">
        <v>36</v>
      </c>
      <c r="B30" s="1" t="s">
        <v>33</v>
      </c>
      <c r="C30" s="1" t="s">
        <v>33</v>
      </c>
      <c r="D30" s="1">
        <v>21163</v>
      </c>
      <c r="E30" s="9">
        <v>31203</v>
      </c>
      <c r="F30" s="9">
        <v>150</v>
      </c>
      <c r="G30" s="78">
        <v>5</v>
      </c>
      <c r="H30" s="78">
        <v>3</v>
      </c>
      <c r="I30" s="88">
        <v>1.3177000000000001</v>
      </c>
      <c r="J30" s="78">
        <v>3</v>
      </c>
      <c r="K30" s="1"/>
      <c r="L30" s="10">
        <v>294.62</v>
      </c>
      <c r="M30" s="10">
        <v>301.12</v>
      </c>
      <c r="N30" s="10">
        <v>301.12</v>
      </c>
      <c r="O30" s="10">
        <v>314.62</v>
      </c>
      <c r="P30" s="10">
        <v>345.73</v>
      </c>
      <c r="Q30" s="11"/>
      <c r="R30" s="11">
        <f t="shared" si="2"/>
        <v>6.5</v>
      </c>
      <c r="S30" s="11">
        <f t="shared" si="3"/>
        <v>6.5</v>
      </c>
      <c r="T30" s="11">
        <f t="shared" si="0"/>
        <v>20</v>
      </c>
      <c r="U30" s="11">
        <f t="shared" si="1"/>
        <v>51.110000000000014</v>
      </c>
      <c r="V30" s="1"/>
      <c r="W30" s="12">
        <f t="shared" si="4"/>
        <v>202819.5</v>
      </c>
      <c r="X30" s="12">
        <f t="shared" si="5"/>
        <v>202819.5</v>
      </c>
      <c r="Y30" s="12">
        <f t="shared" si="6"/>
        <v>624060</v>
      </c>
      <c r="Z30" s="12">
        <f t="shared" si="7"/>
        <v>1594785.3300000005</v>
      </c>
      <c r="AC30" s="2">
        <f t="shared" si="8"/>
        <v>9193027.8599999994</v>
      </c>
      <c r="AD30" s="2">
        <f t="shared" si="9"/>
        <v>9395847.3599999994</v>
      </c>
      <c r="AE30" s="2">
        <f t="shared" si="10"/>
        <v>9395847.3599999994</v>
      </c>
      <c r="AF30" s="2">
        <f t="shared" si="11"/>
        <v>9817087.8599999994</v>
      </c>
      <c r="AG30" s="2">
        <f t="shared" si="12"/>
        <v>10787813.190000001</v>
      </c>
    </row>
    <row r="31" spans="1:33" s="2" customFormat="1" x14ac:dyDescent="0.2">
      <c r="A31" s="33" t="s">
        <v>37</v>
      </c>
      <c r="B31" s="33" t="s">
        <v>38</v>
      </c>
      <c r="C31" s="33" t="s">
        <v>38</v>
      </c>
      <c r="D31" s="33" t="s">
        <v>39</v>
      </c>
      <c r="E31" s="34">
        <v>50019</v>
      </c>
      <c r="F31" s="34">
        <v>199</v>
      </c>
      <c r="G31" s="80">
        <v>2</v>
      </c>
      <c r="H31" s="80">
        <v>3</v>
      </c>
      <c r="I31" s="90">
        <v>0.9415</v>
      </c>
      <c r="J31" s="80">
        <v>111</v>
      </c>
      <c r="K31" s="33"/>
      <c r="L31" s="35">
        <v>268.35000000000002</v>
      </c>
      <c r="M31" s="35">
        <v>274.85000000000002</v>
      </c>
      <c r="N31" s="35">
        <v>274.85000000000002</v>
      </c>
      <c r="O31" s="35">
        <v>288.35000000000002</v>
      </c>
      <c r="P31" s="35">
        <v>304.41000000000003</v>
      </c>
      <c r="Q31" s="36"/>
      <c r="R31" s="36">
        <f t="shared" si="2"/>
        <v>6.5</v>
      </c>
      <c r="S31" s="36">
        <f t="shared" si="3"/>
        <v>6.5</v>
      </c>
      <c r="T31" s="36">
        <f t="shared" si="0"/>
        <v>20</v>
      </c>
      <c r="U31" s="36">
        <f t="shared" si="1"/>
        <v>36.06</v>
      </c>
      <c r="V31" s="33"/>
      <c r="W31" s="37">
        <f t="shared" si="4"/>
        <v>325123.5</v>
      </c>
      <c r="X31" s="37">
        <f t="shared" si="5"/>
        <v>325123.5</v>
      </c>
      <c r="Y31" s="37">
        <f t="shared" si="6"/>
        <v>1000380</v>
      </c>
      <c r="Z31" s="37">
        <f t="shared" si="7"/>
        <v>1803685.1400000001</v>
      </c>
      <c r="AC31" s="2">
        <f t="shared" si="8"/>
        <v>13422598.65</v>
      </c>
      <c r="AD31" s="2">
        <f t="shared" si="9"/>
        <v>13747722.15</v>
      </c>
      <c r="AE31" s="2">
        <f t="shared" si="10"/>
        <v>13747722.15</v>
      </c>
      <c r="AF31" s="2">
        <f t="shared" si="11"/>
        <v>14422978.65</v>
      </c>
      <c r="AG31" s="2">
        <f t="shared" si="12"/>
        <v>15226283.790000001</v>
      </c>
    </row>
    <row r="32" spans="1:33" s="2" customFormat="1" x14ac:dyDescent="0.2">
      <c r="A32" s="28" t="s">
        <v>40</v>
      </c>
      <c r="B32" s="28" t="s">
        <v>11</v>
      </c>
      <c r="C32" s="28" t="s">
        <v>12</v>
      </c>
      <c r="D32" s="28">
        <v>9381</v>
      </c>
      <c r="E32" s="29">
        <v>28703</v>
      </c>
      <c r="F32" s="29">
        <v>120</v>
      </c>
      <c r="G32" s="79">
        <v>5</v>
      </c>
      <c r="H32" s="79">
        <v>4</v>
      </c>
      <c r="I32" s="89">
        <v>1.1079000000000001</v>
      </c>
      <c r="J32" s="79">
        <v>12</v>
      </c>
      <c r="K32" s="28"/>
      <c r="L32" s="30">
        <v>259.99</v>
      </c>
      <c r="M32" s="30">
        <v>266.49</v>
      </c>
      <c r="N32" s="30">
        <v>266.49</v>
      </c>
      <c r="O32" s="30">
        <v>279.99</v>
      </c>
      <c r="P32" s="30">
        <v>311.41000000000003</v>
      </c>
      <c r="Q32" s="31"/>
      <c r="R32" s="31">
        <f t="shared" si="2"/>
        <v>6.5</v>
      </c>
      <c r="S32" s="31">
        <f t="shared" si="3"/>
        <v>6.5</v>
      </c>
      <c r="T32" s="31">
        <f t="shared" si="0"/>
        <v>20</v>
      </c>
      <c r="U32" s="31">
        <f t="shared" si="1"/>
        <v>51.420000000000016</v>
      </c>
      <c r="V32" s="28"/>
      <c r="W32" s="32">
        <f t="shared" si="4"/>
        <v>186569.5</v>
      </c>
      <c r="X32" s="32">
        <f t="shared" si="5"/>
        <v>186569.5</v>
      </c>
      <c r="Y32" s="32">
        <f t="shared" si="6"/>
        <v>574060</v>
      </c>
      <c r="Z32" s="32">
        <f t="shared" si="7"/>
        <v>1475908.2600000005</v>
      </c>
      <c r="AC32" s="2">
        <f t="shared" si="8"/>
        <v>7462492.9700000007</v>
      </c>
      <c r="AD32" s="2">
        <f t="shared" si="9"/>
        <v>7649062.4700000007</v>
      </c>
      <c r="AE32" s="2">
        <f t="shared" si="10"/>
        <v>7649062.4700000007</v>
      </c>
      <c r="AF32" s="2">
        <f t="shared" si="11"/>
        <v>8036552.9700000007</v>
      </c>
      <c r="AG32" s="2">
        <f t="shared" si="12"/>
        <v>8938401.2300000004</v>
      </c>
    </row>
    <row r="33" spans="1:33" s="2" customFormat="1" x14ac:dyDescent="0.2">
      <c r="A33" s="1" t="s">
        <v>41</v>
      </c>
      <c r="B33" s="1" t="s">
        <v>9</v>
      </c>
      <c r="C33" s="1" t="s">
        <v>9</v>
      </c>
      <c r="D33" s="1">
        <v>20503</v>
      </c>
      <c r="E33" s="9">
        <v>32755</v>
      </c>
      <c r="F33" s="9">
        <v>127</v>
      </c>
      <c r="G33" s="78">
        <v>3</v>
      </c>
      <c r="H33" s="78">
        <v>1</v>
      </c>
      <c r="I33" s="88">
        <v>0.96389999999999998</v>
      </c>
      <c r="J33" s="78">
        <v>94</v>
      </c>
      <c r="K33" s="1"/>
      <c r="L33" s="10">
        <v>267.66000000000003</v>
      </c>
      <c r="M33" s="10">
        <v>267.66000000000003</v>
      </c>
      <c r="N33" s="10">
        <v>267.66000000000003</v>
      </c>
      <c r="O33" s="10">
        <v>262.66000000000003</v>
      </c>
      <c r="P33" s="10">
        <v>257.10000000000002</v>
      </c>
      <c r="Q33" s="11"/>
      <c r="R33" s="11">
        <f t="shared" si="2"/>
        <v>0</v>
      </c>
      <c r="S33" s="11">
        <f t="shared" si="3"/>
        <v>0</v>
      </c>
      <c r="T33" s="11">
        <f t="shared" si="0"/>
        <v>-5</v>
      </c>
      <c r="U33" s="11">
        <f t="shared" si="1"/>
        <v>-10.560000000000002</v>
      </c>
      <c r="V33" s="1"/>
      <c r="W33" s="12">
        <f t="shared" si="4"/>
        <v>0</v>
      </c>
      <c r="X33" s="12">
        <f t="shared" si="5"/>
        <v>0</v>
      </c>
      <c r="Y33" s="12">
        <f t="shared" si="6"/>
        <v>-163775</v>
      </c>
      <c r="Z33" s="12">
        <f t="shared" si="7"/>
        <v>-345892.80000000005</v>
      </c>
      <c r="AC33" s="2">
        <f t="shared" si="8"/>
        <v>8767203.3000000007</v>
      </c>
      <c r="AD33" s="2">
        <f t="shared" si="9"/>
        <v>8767203.3000000007</v>
      </c>
      <c r="AE33" s="2">
        <f t="shared" si="10"/>
        <v>8767203.3000000007</v>
      </c>
      <c r="AF33" s="2">
        <f t="shared" si="11"/>
        <v>8603428.3000000007</v>
      </c>
      <c r="AG33" s="2">
        <f t="shared" si="12"/>
        <v>8421310.5</v>
      </c>
    </row>
    <row r="34" spans="1:33" s="2" customFormat="1" x14ac:dyDescent="0.2">
      <c r="A34" s="1" t="s">
        <v>42</v>
      </c>
      <c r="B34" s="1" t="s">
        <v>9</v>
      </c>
      <c r="C34" s="1" t="s">
        <v>9</v>
      </c>
      <c r="D34" s="1">
        <v>21238</v>
      </c>
      <c r="E34" s="9">
        <v>37599</v>
      </c>
      <c r="F34" s="9">
        <v>126</v>
      </c>
      <c r="G34" s="78">
        <v>3</v>
      </c>
      <c r="H34" s="78">
        <v>3</v>
      </c>
      <c r="I34" s="88">
        <v>0.93789999999999996</v>
      </c>
      <c r="J34" s="78">
        <v>115</v>
      </c>
      <c r="K34" s="1"/>
      <c r="L34" s="10">
        <v>256.01</v>
      </c>
      <c r="M34" s="10">
        <v>262.51</v>
      </c>
      <c r="N34" s="10">
        <v>262.51</v>
      </c>
      <c r="O34" s="10">
        <v>276.01</v>
      </c>
      <c r="P34" s="10">
        <v>290.47000000000003</v>
      </c>
      <c r="Q34" s="11"/>
      <c r="R34" s="11">
        <f t="shared" si="2"/>
        <v>6.5</v>
      </c>
      <c r="S34" s="11">
        <f t="shared" si="3"/>
        <v>6.5</v>
      </c>
      <c r="T34" s="11">
        <f t="shared" si="0"/>
        <v>20</v>
      </c>
      <c r="U34" s="11">
        <f t="shared" si="1"/>
        <v>34.460000000000036</v>
      </c>
      <c r="V34" s="1"/>
      <c r="W34" s="12">
        <f t="shared" si="4"/>
        <v>244393.5</v>
      </c>
      <c r="X34" s="12">
        <f t="shared" si="5"/>
        <v>244393.5</v>
      </c>
      <c r="Y34" s="12">
        <f t="shared" si="6"/>
        <v>751980</v>
      </c>
      <c r="Z34" s="12">
        <f t="shared" si="7"/>
        <v>1295661.5400000014</v>
      </c>
      <c r="AC34" s="2">
        <f t="shared" si="8"/>
        <v>9625719.9900000002</v>
      </c>
      <c r="AD34" s="2">
        <f t="shared" si="9"/>
        <v>9870113.4900000002</v>
      </c>
      <c r="AE34" s="2">
        <f t="shared" si="10"/>
        <v>9870113.4900000002</v>
      </c>
      <c r="AF34" s="2">
        <f t="shared" si="11"/>
        <v>10377699.99</v>
      </c>
      <c r="AG34" s="2">
        <f t="shared" si="12"/>
        <v>10921381.530000001</v>
      </c>
    </row>
    <row r="35" spans="1:33" s="2" customFormat="1" x14ac:dyDescent="0.2">
      <c r="A35" s="1" t="s">
        <v>43</v>
      </c>
      <c r="B35" s="1" t="s">
        <v>11</v>
      </c>
      <c r="C35" s="1" t="s">
        <v>12</v>
      </c>
      <c r="D35" s="1">
        <v>6221</v>
      </c>
      <c r="E35" s="9">
        <v>11716</v>
      </c>
      <c r="F35" s="9">
        <v>60</v>
      </c>
      <c r="G35" s="78">
        <v>4</v>
      </c>
      <c r="H35" s="78">
        <v>5</v>
      </c>
      <c r="I35" s="88">
        <v>1.0965</v>
      </c>
      <c r="J35" s="78">
        <v>16</v>
      </c>
      <c r="K35" s="1"/>
      <c r="L35" s="10">
        <v>266.63</v>
      </c>
      <c r="M35" s="10">
        <v>273.13</v>
      </c>
      <c r="N35" s="10">
        <v>273.13</v>
      </c>
      <c r="O35" s="10">
        <v>286.63</v>
      </c>
      <c r="P35" s="10">
        <v>312.86</v>
      </c>
      <c r="Q35" s="11"/>
      <c r="R35" s="11">
        <f t="shared" si="2"/>
        <v>6.5</v>
      </c>
      <c r="S35" s="11">
        <f t="shared" si="3"/>
        <v>6.5</v>
      </c>
      <c r="T35" s="11">
        <f t="shared" si="0"/>
        <v>20</v>
      </c>
      <c r="U35" s="11">
        <f t="shared" si="1"/>
        <v>46.230000000000018</v>
      </c>
      <c r="V35" s="1"/>
      <c r="W35" s="12">
        <f t="shared" si="4"/>
        <v>76154</v>
      </c>
      <c r="X35" s="12">
        <f t="shared" si="5"/>
        <v>76154</v>
      </c>
      <c r="Y35" s="12">
        <f t="shared" si="6"/>
        <v>234320</v>
      </c>
      <c r="Z35" s="12">
        <f t="shared" si="7"/>
        <v>541630.68000000017</v>
      </c>
      <c r="AC35" s="2">
        <f t="shared" si="8"/>
        <v>3123837.08</v>
      </c>
      <c r="AD35" s="2">
        <f t="shared" si="9"/>
        <v>3199991.08</v>
      </c>
      <c r="AE35" s="2">
        <f t="shared" si="10"/>
        <v>3199991.08</v>
      </c>
      <c r="AF35" s="2">
        <f t="shared" si="11"/>
        <v>3358157.08</v>
      </c>
      <c r="AG35" s="2">
        <f t="shared" si="12"/>
        <v>3665467.7600000002</v>
      </c>
    </row>
    <row r="36" spans="1:33" s="2" customFormat="1" x14ac:dyDescent="0.2">
      <c r="A36" s="33" t="s">
        <v>44</v>
      </c>
      <c r="B36" s="33" t="s">
        <v>7</v>
      </c>
      <c r="C36" s="33" t="s">
        <v>7</v>
      </c>
      <c r="D36" s="33">
        <v>21080</v>
      </c>
      <c r="E36" s="34">
        <v>14167</v>
      </c>
      <c r="F36" s="34">
        <v>71</v>
      </c>
      <c r="G36" s="80">
        <v>4</v>
      </c>
      <c r="H36" s="80">
        <v>2</v>
      </c>
      <c r="I36" s="90">
        <v>0.97389999999999999</v>
      </c>
      <c r="J36" s="80">
        <v>86</v>
      </c>
      <c r="K36" s="33"/>
      <c r="L36" s="35">
        <v>270.26</v>
      </c>
      <c r="M36" s="35">
        <v>276.76</v>
      </c>
      <c r="N36" s="35">
        <v>276.76</v>
      </c>
      <c r="O36" s="35">
        <v>290.26</v>
      </c>
      <c r="P36" s="35">
        <v>297.23</v>
      </c>
      <c r="Q36" s="36"/>
      <c r="R36" s="36">
        <f t="shared" si="2"/>
        <v>6.5</v>
      </c>
      <c r="S36" s="36">
        <f t="shared" si="3"/>
        <v>6.5</v>
      </c>
      <c r="T36" s="36">
        <f t="shared" si="0"/>
        <v>20</v>
      </c>
      <c r="U36" s="36">
        <f t="shared" si="1"/>
        <v>26.970000000000027</v>
      </c>
      <c r="V36" s="33"/>
      <c r="W36" s="37">
        <f t="shared" si="4"/>
        <v>92085.5</v>
      </c>
      <c r="X36" s="37">
        <f t="shared" si="5"/>
        <v>92085.5</v>
      </c>
      <c r="Y36" s="37">
        <f t="shared" si="6"/>
        <v>283340</v>
      </c>
      <c r="Z36" s="37">
        <f t="shared" si="7"/>
        <v>382083.9900000004</v>
      </c>
      <c r="AC36" s="2">
        <f t="shared" si="8"/>
        <v>3828773.42</v>
      </c>
      <c r="AD36" s="2">
        <f t="shared" si="9"/>
        <v>3920858.92</v>
      </c>
      <c r="AE36" s="2">
        <f t="shared" si="10"/>
        <v>3920858.92</v>
      </c>
      <c r="AF36" s="2">
        <f t="shared" si="11"/>
        <v>4112113.42</v>
      </c>
      <c r="AG36" s="2">
        <f t="shared" si="12"/>
        <v>4210857.41</v>
      </c>
    </row>
    <row r="37" spans="1:33" s="2" customFormat="1" x14ac:dyDescent="0.2">
      <c r="A37" s="28" t="s">
        <v>45</v>
      </c>
      <c r="B37" s="28" t="s">
        <v>46</v>
      </c>
      <c r="C37" s="28" t="s">
        <v>12</v>
      </c>
      <c r="D37" s="28">
        <v>21387</v>
      </c>
      <c r="E37" s="29">
        <v>29075</v>
      </c>
      <c r="F37" s="29">
        <v>161</v>
      </c>
      <c r="G37" s="79">
        <v>3</v>
      </c>
      <c r="H37" s="79">
        <v>2</v>
      </c>
      <c r="I37" s="89">
        <v>1.0274000000000001</v>
      </c>
      <c r="J37" s="79">
        <v>43</v>
      </c>
      <c r="K37" s="28"/>
      <c r="L37" s="30">
        <v>296.64</v>
      </c>
      <c r="M37" s="30">
        <v>299.99</v>
      </c>
      <c r="N37" s="30">
        <v>300.98</v>
      </c>
      <c r="O37" s="30">
        <v>301.99</v>
      </c>
      <c r="P37" s="30">
        <v>302.99</v>
      </c>
      <c r="Q37" s="31"/>
      <c r="R37" s="31">
        <f t="shared" si="2"/>
        <v>3.3500000000000227</v>
      </c>
      <c r="S37" s="31">
        <f t="shared" si="3"/>
        <v>4.3400000000000318</v>
      </c>
      <c r="T37" s="31">
        <f t="shared" si="0"/>
        <v>5.3500000000000227</v>
      </c>
      <c r="U37" s="31">
        <f t="shared" si="1"/>
        <v>6.3500000000000227</v>
      </c>
      <c r="V37" s="28"/>
      <c r="W37" s="32">
        <f t="shared" si="4"/>
        <v>97401.250000000655</v>
      </c>
      <c r="X37" s="32">
        <f t="shared" si="5"/>
        <v>126185.50000000093</v>
      </c>
      <c r="Y37" s="32">
        <f t="shared" si="6"/>
        <v>155551.25000000067</v>
      </c>
      <c r="Z37" s="32">
        <f t="shared" si="7"/>
        <v>184626.25000000067</v>
      </c>
      <c r="AC37" s="2">
        <f t="shared" si="8"/>
        <v>8624808</v>
      </c>
      <c r="AD37" s="2">
        <f t="shared" si="9"/>
        <v>8722209.25</v>
      </c>
      <c r="AE37" s="2">
        <f t="shared" si="10"/>
        <v>8750993.5</v>
      </c>
      <c r="AF37" s="2">
        <f t="shared" si="11"/>
        <v>8780359.25</v>
      </c>
      <c r="AG37" s="2">
        <f t="shared" si="12"/>
        <v>8809434.25</v>
      </c>
    </row>
    <row r="38" spans="1:33" s="2" customFormat="1" x14ac:dyDescent="0.2">
      <c r="A38" s="1" t="s">
        <v>47</v>
      </c>
      <c r="B38" s="1" t="s">
        <v>48</v>
      </c>
      <c r="C38" s="1" t="s">
        <v>12</v>
      </c>
      <c r="D38" s="1">
        <v>10074</v>
      </c>
      <c r="E38" s="9">
        <v>9264</v>
      </c>
      <c r="F38" s="9">
        <v>48</v>
      </c>
      <c r="G38" s="78">
        <v>4</v>
      </c>
      <c r="H38" s="78">
        <v>3</v>
      </c>
      <c r="I38" s="88">
        <v>0.75529999999999997</v>
      </c>
      <c r="J38" s="78">
        <v>190</v>
      </c>
      <c r="K38" s="1"/>
      <c r="L38" s="10">
        <v>206.03</v>
      </c>
      <c r="M38" s="10">
        <v>212.53</v>
      </c>
      <c r="N38" s="10">
        <v>212.53</v>
      </c>
      <c r="O38" s="10">
        <v>224.11</v>
      </c>
      <c r="P38" s="10">
        <v>224.76</v>
      </c>
      <c r="Q38" s="11"/>
      <c r="R38" s="11">
        <f t="shared" si="2"/>
        <v>6.5</v>
      </c>
      <c r="S38" s="11">
        <f t="shared" si="3"/>
        <v>6.5</v>
      </c>
      <c r="T38" s="11">
        <f t="shared" si="0"/>
        <v>18.080000000000013</v>
      </c>
      <c r="U38" s="11">
        <f t="shared" si="1"/>
        <v>18.72999999999999</v>
      </c>
      <c r="V38" s="1"/>
      <c r="W38" s="12">
        <f t="shared" si="4"/>
        <v>60216</v>
      </c>
      <c r="X38" s="12">
        <f t="shared" si="5"/>
        <v>60216</v>
      </c>
      <c r="Y38" s="12">
        <f t="shared" si="6"/>
        <v>167493.12000000011</v>
      </c>
      <c r="Z38" s="12">
        <f t="shared" si="7"/>
        <v>173514.71999999991</v>
      </c>
      <c r="AC38" s="2">
        <f t="shared" si="8"/>
        <v>1908661.92</v>
      </c>
      <c r="AD38" s="2">
        <f t="shared" si="9"/>
        <v>1968877.92</v>
      </c>
      <c r="AE38" s="2">
        <f t="shared" si="10"/>
        <v>1968877.92</v>
      </c>
      <c r="AF38" s="2">
        <f t="shared" si="11"/>
        <v>2076155.04</v>
      </c>
      <c r="AG38" s="2">
        <f t="shared" si="12"/>
        <v>2082176.64</v>
      </c>
    </row>
    <row r="39" spans="1:33" s="2" customFormat="1" x14ac:dyDescent="0.2">
      <c r="A39" s="1" t="s">
        <v>49</v>
      </c>
      <c r="B39" s="1" t="s">
        <v>11</v>
      </c>
      <c r="C39" s="1" t="s">
        <v>12</v>
      </c>
      <c r="D39" s="1">
        <v>8128</v>
      </c>
      <c r="E39" s="9">
        <v>23350</v>
      </c>
      <c r="F39" s="9">
        <v>120</v>
      </c>
      <c r="G39" s="78">
        <v>5</v>
      </c>
      <c r="H39" s="78">
        <v>4</v>
      </c>
      <c r="I39" s="88">
        <v>0.90910000000000002</v>
      </c>
      <c r="J39" s="78">
        <v>138</v>
      </c>
      <c r="K39" s="1"/>
      <c r="L39" s="10">
        <v>245.18</v>
      </c>
      <c r="M39" s="10">
        <v>251.68</v>
      </c>
      <c r="N39" s="10">
        <v>251.68</v>
      </c>
      <c r="O39" s="10">
        <v>265.18</v>
      </c>
      <c r="P39" s="10">
        <v>293.63</v>
      </c>
      <c r="Q39" s="11"/>
      <c r="R39" s="11">
        <f t="shared" si="2"/>
        <v>6.5</v>
      </c>
      <c r="S39" s="11">
        <f t="shared" si="3"/>
        <v>6.5</v>
      </c>
      <c r="T39" s="11">
        <f t="shared" si="0"/>
        <v>20</v>
      </c>
      <c r="U39" s="11">
        <f t="shared" si="1"/>
        <v>48.449999999999989</v>
      </c>
      <c r="V39" s="1"/>
      <c r="W39" s="12">
        <f t="shared" si="4"/>
        <v>151775</v>
      </c>
      <c r="X39" s="12">
        <f t="shared" si="5"/>
        <v>151775</v>
      </c>
      <c r="Y39" s="12">
        <f t="shared" si="6"/>
        <v>467000</v>
      </c>
      <c r="Z39" s="12">
        <f t="shared" si="7"/>
        <v>1131307.4999999998</v>
      </c>
      <c r="AC39" s="2">
        <f t="shared" si="8"/>
        <v>5724953</v>
      </c>
      <c r="AD39" s="2">
        <f t="shared" si="9"/>
        <v>5876728</v>
      </c>
      <c r="AE39" s="2">
        <f t="shared" si="10"/>
        <v>5876728</v>
      </c>
      <c r="AF39" s="2">
        <f t="shared" si="11"/>
        <v>6191953</v>
      </c>
      <c r="AG39" s="2">
        <f t="shared" si="12"/>
        <v>6856260.5</v>
      </c>
    </row>
    <row r="40" spans="1:33" s="2" customFormat="1" x14ac:dyDescent="0.2">
      <c r="A40" s="1" t="s">
        <v>50</v>
      </c>
      <c r="B40" s="1" t="s">
        <v>51</v>
      </c>
      <c r="C40" s="1" t="s">
        <v>51</v>
      </c>
      <c r="D40" s="1">
        <v>9134</v>
      </c>
      <c r="E40" s="9">
        <v>28852</v>
      </c>
      <c r="F40" s="9">
        <v>120</v>
      </c>
      <c r="G40" s="78">
        <v>2</v>
      </c>
      <c r="H40" s="78">
        <v>3</v>
      </c>
      <c r="I40" s="88">
        <v>0.81820000000000004</v>
      </c>
      <c r="J40" s="78">
        <v>180</v>
      </c>
      <c r="K40" s="1"/>
      <c r="L40" s="10">
        <v>269.18</v>
      </c>
      <c r="M40" s="10">
        <v>269.18</v>
      </c>
      <c r="N40" s="10">
        <v>269.18</v>
      </c>
      <c r="O40" s="10">
        <v>264.18</v>
      </c>
      <c r="P40" s="10">
        <v>237.79</v>
      </c>
      <c r="Q40" s="11"/>
      <c r="R40" s="11">
        <f t="shared" si="2"/>
        <v>0</v>
      </c>
      <c r="S40" s="11">
        <f t="shared" si="3"/>
        <v>0</v>
      </c>
      <c r="T40" s="11">
        <f t="shared" ref="T40:T71" si="13">O40-$L40</f>
        <v>-5</v>
      </c>
      <c r="U40" s="11">
        <f t="shared" ref="U40:U71" si="14">P40-$L40</f>
        <v>-31.390000000000015</v>
      </c>
      <c r="V40" s="1"/>
      <c r="W40" s="12">
        <f t="shared" si="4"/>
        <v>0</v>
      </c>
      <c r="X40" s="12">
        <f t="shared" si="5"/>
        <v>0</v>
      </c>
      <c r="Y40" s="12">
        <f t="shared" si="6"/>
        <v>-144260</v>
      </c>
      <c r="Z40" s="12">
        <f t="shared" si="7"/>
        <v>-905664.28000000038</v>
      </c>
      <c r="AC40" s="2">
        <f t="shared" si="8"/>
        <v>7766381.3600000003</v>
      </c>
      <c r="AD40" s="2">
        <f t="shared" si="9"/>
        <v>7766381.3600000003</v>
      </c>
      <c r="AE40" s="2">
        <f t="shared" si="10"/>
        <v>7766381.3600000003</v>
      </c>
      <c r="AF40" s="2">
        <f t="shared" si="11"/>
        <v>7622121.3600000003</v>
      </c>
      <c r="AG40" s="2">
        <f t="shared" si="12"/>
        <v>6860717.0800000001</v>
      </c>
    </row>
    <row r="41" spans="1:33" s="2" customFormat="1" x14ac:dyDescent="0.2">
      <c r="A41" s="33" t="s">
        <v>52</v>
      </c>
      <c r="B41" s="33" t="s">
        <v>11</v>
      </c>
      <c r="C41" s="33" t="s">
        <v>12</v>
      </c>
      <c r="D41" s="33">
        <v>21577</v>
      </c>
      <c r="E41" s="34">
        <v>7906</v>
      </c>
      <c r="F41" s="34">
        <v>30</v>
      </c>
      <c r="G41" s="80">
        <v>5</v>
      </c>
      <c r="H41" s="80">
        <v>3</v>
      </c>
      <c r="I41" s="90">
        <v>0.71799999999999997</v>
      </c>
      <c r="J41" s="80">
        <v>194</v>
      </c>
      <c r="K41" s="33"/>
      <c r="L41" s="35">
        <v>252.48</v>
      </c>
      <c r="M41" s="35">
        <v>258.98</v>
      </c>
      <c r="N41" s="35">
        <v>258.98</v>
      </c>
      <c r="O41" s="35">
        <v>272.48</v>
      </c>
      <c r="P41" s="35">
        <v>289.37</v>
      </c>
      <c r="Q41" s="36"/>
      <c r="R41" s="36">
        <f t="shared" si="2"/>
        <v>6.5000000000000284</v>
      </c>
      <c r="S41" s="36">
        <f t="shared" si="3"/>
        <v>6.5000000000000284</v>
      </c>
      <c r="T41" s="36">
        <f t="shared" si="13"/>
        <v>20.000000000000028</v>
      </c>
      <c r="U41" s="36">
        <f t="shared" si="14"/>
        <v>36.890000000000015</v>
      </c>
      <c r="V41" s="33"/>
      <c r="W41" s="37">
        <f t="shared" ref="W41:W72" si="15">R41*$E41</f>
        <v>51389.000000000226</v>
      </c>
      <c r="X41" s="37">
        <f t="shared" si="5"/>
        <v>51389.000000000226</v>
      </c>
      <c r="Y41" s="37">
        <f t="shared" ref="Y41:Y72" si="16">T41*$E41</f>
        <v>158120.00000000023</v>
      </c>
      <c r="Z41" s="37">
        <f t="shared" si="7"/>
        <v>291652.34000000014</v>
      </c>
      <c r="AC41" s="2">
        <f t="shared" si="8"/>
        <v>1996106.88</v>
      </c>
      <c r="AD41" s="2">
        <f t="shared" si="9"/>
        <v>2047495.8800000001</v>
      </c>
      <c r="AE41" s="2">
        <f t="shared" si="10"/>
        <v>2047495.8800000001</v>
      </c>
      <c r="AF41" s="2">
        <f t="shared" si="11"/>
        <v>2154226.8800000004</v>
      </c>
      <c r="AG41" s="2">
        <f t="shared" si="12"/>
        <v>2287759.2200000002</v>
      </c>
    </row>
    <row r="42" spans="1:33" s="2" customFormat="1" x14ac:dyDescent="0.2">
      <c r="A42" s="28" t="s">
        <v>53</v>
      </c>
      <c r="B42" s="28" t="s">
        <v>11</v>
      </c>
      <c r="C42" s="28" t="s">
        <v>12</v>
      </c>
      <c r="D42" s="28">
        <v>9977</v>
      </c>
      <c r="E42" s="29">
        <v>51302</v>
      </c>
      <c r="F42" s="29">
        <v>190</v>
      </c>
      <c r="G42" s="79">
        <v>5</v>
      </c>
      <c r="H42" s="79">
        <v>4</v>
      </c>
      <c r="I42" s="89">
        <v>1.0346</v>
      </c>
      <c r="J42" s="79">
        <v>39</v>
      </c>
      <c r="K42" s="28"/>
      <c r="L42" s="30">
        <v>267.36</v>
      </c>
      <c r="M42" s="30">
        <v>273.86</v>
      </c>
      <c r="N42" s="30">
        <v>273.86</v>
      </c>
      <c r="O42" s="30">
        <v>282.13</v>
      </c>
      <c r="P42" s="30">
        <v>283.07</v>
      </c>
      <c r="Q42" s="31"/>
      <c r="R42" s="31">
        <f t="shared" si="2"/>
        <v>6.5</v>
      </c>
      <c r="S42" s="31">
        <f t="shared" si="3"/>
        <v>6.5</v>
      </c>
      <c r="T42" s="31">
        <f t="shared" si="13"/>
        <v>14.769999999999982</v>
      </c>
      <c r="U42" s="31">
        <f t="shared" si="14"/>
        <v>15.70999999999998</v>
      </c>
      <c r="V42" s="28"/>
      <c r="W42" s="32">
        <f t="shared" si="15"/>
        <v>333463</v>
      </c>
      <c r="X42" s="32">
        <f t="shared" si="5"/>
        <v>333463</v>
      </c>
      <c r="Y42" s="32">
        <f t="shared" si="16"/>
        <v>757730.53999999911</v>
      </c>
      <c r="Z42" s="32">
        <f t="shared" si="7"/>
        <v>805954.41999999899</v>
      </c>
      <c r="AC42" s="2">
        <f t="shared" si="8"/>
        <v>13716102.720000001</v>
      </c>
      <c r="AD42" s="2">
        <f t="shared" si="9"/>
        <v>14049565.720000001</v>
      </c>
      <c r="AE42" s="2">
        <f t="shared" si="10"/>
        <v>14049565.720000001</v>
      </c>
      <c r="AF42" s="2">
        <f t="shared" si="11"/>
        <v>14473833.26</v>
      </c>
      <c r="AG42" s="2">
        <f t="shared" si="12"/>
        <v>14522057.139999999</v>
      </c>
    </row>
    <row r="43" spans="1:33" s="2" customFormat="1" x14ac:dyDescent="0.2">
      <c r="A43" s="1" t="s">
        <v>54</v>
      </c>
      <c r="B43" s="1" t="s">
        <v>55</v>
      </c>
      <c r="C43" s="1" t="s">
        <v>55</v>
      </c>
      <c r="D43" s="1">
        <v>20826</v>
      </c>
      <c r="E43" s="9">
        <v>25878</v>
      </c>
      <c r="F43" s="9">
        <v>130</v>
      </c>
      <c r="G43" s="78">
        <v>5</v>
      </c>
      <c r="H43" s="78">
        <v>5</v>
      </c>
      <c r="I43" s="88">
        <v>1.1954</v>
      </c>
      <c r="J43" s="78">
        <v>8</v>
      </c>
      <c r="K43" s="1"/>
      <c r="L43" s="10">
        <v>263.02</v>
      </c>
      <c r="M43" s="10">
        <v>269.52</v>
      </c>
      <c r="N43" s="10">
        <v>269.52</v>
      </c>
      <c r="O43" s="10">
        <v>283.02</v>
      </c>
      <c r="P43" s="10">
        <v>307.13</v>
      </c>
      <c r="Q43" s="11"/>
      <c r="R43" s="11">
        <f t="shared" si="2"/>
        <v>6.5</v>
      </c>
      <c r="S43" s="11">
        <f t="shared" si="3"/>
        <v>6.5</v>
      </c>
      <c r="T43" s="11">
        <f t="shared" si="13"/>
        <v>20</v>
      </c>
      <c r="U43" s="11">
        <f t="shared" si="14"/>
        <v>44.110000000000014</v>
      </c>
      <c r="V43" s="1"/>
      <c r="W43" s="12">
        <f t="shared" si="15"/>
        <v>168207</v>
      </c>
      <c r="X43" s="12">
        <f t="shared" si="5"/>
        <v>168207</v>
      </c>
      <c r="Y43" s="12">
        <f t="shared" si="16"/>
        <v>517560</v>
      </c>
      <c r="Z43" s="12">
        <f t="shared" si="7"/>
        <v>1141478.5800000003</v>
      </c>
      <c r="AC43" s="2">
        <f t="shared" si="8"/>
        <v>6806431.5599999996</v>
      </c>
      <c r="AD43" s="2">
        <f t="shared" si="9"/>
        <v>6974638.5599999996</v>
      </c>
      <c r="AE43" s="2">
        <f t="shared" si="10"/>
        <v>6974638.5599999996</v>
      </c>
      <c r="AF43" s="2">
        <f t="shared" si="11"/>
        <v>7323991.5599999996</v>
      </c>
      <c r="AG43" s="2">
        <f t="shared" si="12"/>
        <v>7947910.1399999997</v>
      </c>
    </row>
    <row r="44" spans="1:33" s="2" customFormat="1" x14ac:dyDescent="0.2">
      <c r="A44" s="1" t="s">
        <v>56</v>
      </c>
      <c r="B44" s="1" t="s">
        <v>51</v>
      </c>
      <c r="C44" s="1" t="s">
        <v>51</v>
      </c>
      <c r="D44" s="1">
        <v>20488</v>
      </c>
      <c r="E44" s="9">
        <v>41523</v>
      </c>
      <c r="F44" s="9">
        <v>160</v>
      </c>
      <c r="G44" s="78">
        <v>3</v>
      </c>
      <c r="H44" s="78">
        <v>4</v>
      </c>
      <c r="I44" s="88">
        <v>0.91659999999999997</v>
      </c>
      <c r="J44" s="78">
        <v>130</v>
      </c>
      <c r="K44" s="1"/>
      <c r="L44" s="10">
        <v>283.87</v>
      </c>
      <c r="M44" s="10">
        <v>290.37</v>
      </c>
      <c r="N44" s="10">
        <v>290.37</v>
      </c>
      <c r="O44" s="10">
        <v>295.68</v>
      </c>
      <c r="P44" s="10">
        <v>296.67</v>
      </c>
      <c r="Q44" s="11"/>
      <c r="R44" s="11">
        <f t="shared" si="2"/>
        <v>6.5</v>
      </c>
      <c r="S44" s="11">
        <f t="shared" si="3"/>
        <v>6.5</v>
      </c>
      <c r="T44" s="11">
        <f t="shared" si="13"/>
        <v>11.810000000000002</v>
      </c>
      <c r="U44" s="11">
        <f t="shared" si="14"/>
        <v>12.800000000000011</v>
      </c>
      <c r="V44" s="1"/>
      <c r="W44" s="12">
        <f t="shared" si="15"/>
        <v>269899.5</v>
      </c>
      <c r="X44" s="12">
        <f t="shared" si="5"/>
        <v>269899.5</v>
      </c>
      <c r="Y44" s="12">
        <f t="shared" si="16"/>
        <v>490386.63000000012</v>
      </c>
      <c r="Z44" s="12">
        <f t="shared" si="7"/>
        <v>531494.40000000049</v>
      </c>
      <c r="AC44" s="2">
        <f t="shared" si="8"/>
        <v>11787134.01</v>
      </c>
      <c r="AD44" s="2">
        <f t="shared" si="9"/>
        <v>12057033.51</v>
      </c>
      <c r="AE44" s="2">
        <f t="shared" si="10"/>
        <v>12057033.51</v>
      </c>
      <c r="AF44" s="2">
        <f t="shared" si="11"/>
        <v>12277520.640000001</v>
      </c>
      <c r="AG44" s="2">
        <f t="shared" si="12"/>
        <v>12318628.41</v>
      </c>
    </row>
    <row r="45" spans="1:33" s="2" customFormat="1" x14ac:dyDescent="0.2">
      <c r="A45" s="1" t="s">
        <v>57</v>
      </c>
      <c r="B45" s="1" t="s">
        <v>11</v>
      </c>
      <c r="C45" s="1" t="s">
        <v>12</v>
      </c>
      <c r="D45" s="1">
        <v>6064</v>
      </c>
      <c r="E45" s="9">
        <v>25867</v>
      </c>
      <c r="F45" s="9">
        <v>229</v>
      </c>
      <c r="G45" s="78">
        <v>3</v>
      </c>
      <c r="H45" s="78">
        <v>4</v>
      </c>
      <c r="I45" s="88">
        <v>0.9677</v>
      </c>
      <c r="J45" s="78">
        <v>89</v>
      </c>
      <c r="K45" s="1"/>
      <c r="L45" s="10">
        <v>274.12</v>
      </c>
      <c r="M45" s="10">
        <v>274.12</v>
      </c>
      <c r="N45" s="10">
        <v>274.12</v>
      </c>
      <c r="O45" s="10">
        <v>269.12</v>
      </c>
      <c r="P45" s="10">
        <v>247.53</v>
      </c>
      <c r="Q45" s="11"/>
      <c r="R45" s="11">
        <f t="shared" si="2"/>
        <v>0</v>
      </c>
      <c r="S45" s="11">
        <f t="shared" si="3"/>
        <v>0</v>
      </c>
      <c r="T45" s="11">
        <f t="shared" si="13"/>
        <v>-5</v>
      </c>
      <c r="U45" s="11">
        <f t="shared" si="14"/>
        <v>-26.590000000000003</v>
      </c>
      <c r="V45" s="1"/>
      <c r="W45" s="12">
        <f t="shared" si="15"/>
        <v>0</v>
      </c>
      <c r="X45" s="12">
        <f t="shared" si="5"/>
        <v>0</v>
      </c>
      <c r="Y45" s="12">
        <f t="shared" si="16"/>
        <v>-129335</v>
      </c>
      <c r="Z45" s="12">
        <f t="shared" si="7"/>
        <v>-687803.53000000014</v>
      </c>
      <c r="AC45" s="2">
        <f t="shared" si="8"/>
        <v>7090662.04</v>
      </c>
      <c r="AD45" s="2">
        <f t="shared" si="9"/>
        <v>7090662.04</v>
      </c>
      <c r="AE45" s="2">
        <f t="shared" si="10"/>
        <v>7090662.04</v>
      </c>
      <c r="AF45" s="2">
        <f t="shared" si="11"/>
        <v>6961327.04</v>
      </c>
      <c r="AG45" s="2">
        <f t="shared" si="12"/>
        <v>6402858.5099999998</v>
      </c>
    </row>
    <row r="46" spans="1:33" s="2" customFormat="1" x14ac:dyDescent="0.2">
      <c r="A46" s="33" t="s">
        <v>58</v>
      </c>
      <c r="B46" s="33" t="s">
        <v>59</v>
      </c>
      <c r="C46" s="33" t="s">
        <v>59</v>
      </c>
      <c r="D46" s="33">
        <v>20016</v>
      </c>
      <c r="E46" s="34">
        <v>39883</v>
      </c>
      <c r="F46" s="34">
        <v>150</v>
      </c>
      <c r="G46" s="80">
        <v>2</v>
      </c>
      <c r="H46" s="80">
        <v>3</v>
      </c>
      <c r="I46" s="90">
        <v>0.92620000000000002</v>
      </c>
      <c r="J46" s="80">
        <v>123</v>
      </c>
      <c r="K46" s="33"/>
      <c r="L46" s="35">
        <v>301.23</v>
      </c>
      <c r="M46" s="35">
        <v>301.23</v>
      </c>
      <c r="N46" s="35">
        <v>301.73</v>
      </c>
      <c r="O46" s="35">
        <v>302.82</v>
      </c>
      <c r="P46" s="35">
        <v>303.91000000000003</v>
      </c>
      <c r="Q46" s="36"/>
      <c r="R46" s="36">
        <f t="shared" si="2"/>
        <v>0</v>
      </c>
      <c r="S46" s="36">
        <f t="shared" si="3"/>
        <v>0.5</v>
      </c>
      <c r="T46" s="36">
        <f t="shared" si="13"/>
        <v>1.589999999999975</v>
      </c>
      <c r="U46" s="36">
        <f t="shared" si="14"/>
        <v>2.6800000000000068</v>
      </c>
      <c r="V46" s="33"/>
      <c r="W46" s="37">
        <f t="shared" si="15"/>
        <v>0</v>
      </c>
      <c r="X46" s="37">
        <f t="shared" si="5"/>
        <v>19941.5</v>
      </c>
      <c r="Y46" s="37">
        <f t="shared" si="16"/>
        <v>63413.969999999004</v>
      </c>
      <c r="Z46" s="37">
        <f t="shared" si="7"/>
        <v>106886.44000000028</v>
      </c>
      <c r="AC46" s="2">
        <f t="shared" si="8"/>
        <v>12013956.09</v>
      </c>
      <c r="AD46" s="2">
        <f t="shared" si="9"/>
        <v>12013956.09</v>
      </c>
      <c r="AE46" s="2">
        <f t="shared" si="10"/>
        <v>12033897.59</v>
      </c>
      <c r="AF46" s="2">
        <f t="shared" si="11"/>
        <v>12077370.060000001</v>
      </c>
      <c r="AG46" s="2">
        <f t="shared" si="12"/>
        <v>12120842.530000001</v>
      </c>
    </row>
    <row r="47" spans="1:33" s="2" customFormat="1" x14ac:dyDescent="0.2">
      <c r="A47" s="28" t="s">
        <v>60</v>
      </c>
      <c r="B47" s="28" t="s">
        <v>59</v>
      </c>
      <c r="C47" s="28" t="s">
        <v>59</v>
      </c>
      <c r="D47" s="28">
        <v>10843</v>
      </c>
      <c r="E47" s="29">
        <v>33101</v>
      </c>
      <c r="F47" s="29">
        <v>156</v>
      </c>
      <c r="G47" s="79">
        <v>2</v>
      </c>
      <c r="H47" s="79">
        <v>3</v>
      </c>
      <c r="I47" s="89">
        <v>1.0924</v>
      </c>
      <c r="J47" s="79">
        <v>17</v>
      </c>
      <c r="K47" s="28"/>
      <c r="L47" s="30">
        <v>289.63</v>
      </c>
      <c r="M47" s="30">
        <v>296.13</v>
      </c>
      <c r="N47" s="30">
        <v>296.13</v>
      </c>
      <c r="O47" s="30">
        <v>307.01</v>
      </c>
      <c r="P47" s="30">
        <v>308.10000000000002</v>
      </c>
      <c r="Q47" s="31"/>
      <c r="R47" s="31">
        <f t="shared" si="2"/>
        <v>6.5</v>
      </c>
      <c r="S47" s="31">
        <f t="shared" si="3"/>
        <v>6.5</v>
      </c>
      <c r="T47" s="31">
        <f t="shared" si="13"/>
        <v>17.379999999999995</v>
      </c>
      <c r="U47" s="31">
        <f t="shared" si="14"/>
        <v>18.470000000000027</v>
      </c>
      <c r="V47" s="28"/>
      <c r="W47" s="32">
        <f t="shared" si="15"/>
        <v>215156.5</v>
      </c>
      <c r="X47" s="32">
        <f t="shared" si="5"/>
        <v>215156.5</v>
      </c>
      <c r="Y47" s="32">
        <f t="shared" si="16"/>
        <v>575295.37999999989</v>
      </c>
      <c r="Z47" s="32">
        <f t="shared" si="7"/>
        <v>611375.4700000009</v>
      </c>
      <c r="AC47" s="2">
        <f t="shared" si="8"/>
        <v>9587042.629999999</v>
      </c>
      <c r="AD47" s="2">
        <f t="shared" si="9"/>
        <v>9802199.129999999</v>
      </c>
      <c r="AE47" s="2">
        <f t="shared" si="10"/>
        <v>9802199.129999999</v>
      </c>
      <c r="AF47" s="2">
        <f t="shared" si="11"/>
        <v>10162338.01</v>
      </c>
      <c r="AG47" s="2">
        <f t="shared" si="12"/>
        <v>10198418.100000001</v>
      </c>
    </row>
    <row r="48" spans="1:33" s="2" customFormat="1" x14ac:dyDescent="0.2">
      <c r="A48" s="1" t="s">
        <v>61</v>
      </c>
      <c r="B48" s="1" t="s">
        <v>62</v>
      </c>
      <c r="C48" s="1" t="s">
        <v>62</v>
      </c>
      <c r="D48" s="1">
        <v>9761</v>
      </c>
      <c r="E48" s="9">
        <v>78942</v>
      </c>
      <c r="F48" s="9">
        <v>234</v>
      </c>
      <c r="G48" s="78">
        <v>1</v>
      </c>
      <c r="H48" s="78">
        <v>5</v>
      </c>
      <c r="I48" s="88">
        <v>0.74239999999999995</v>
      </c>
      <c r="J48" s="78">
        <v>191</v>
      </c>
      <c r="K48" s="1"/>
      <c r="L48" s="10">
        <v>276.61</v>
      </c>
      <c r="M48" s="10">
        <v>276.61</v>
      </c>
      <c r="N48" s="10">
        <v>277.06</v>
      </c>
      <c r="O48" s="10">
        <v>278.02</v>
      </c>
      <c r="P48" s="10">
        <v>278.99</v>
      </c>
      <c r="Q48" s="11"/>
      <c r="R48" s="11">
        <f t="shared" si="2"/>
        <v>0</v>
      </c>
      <c r="S48" s="11">
        <f t="shared" si="3"/>
        <v>0.44999999999998863</v>
      </c>
      <c r="T48" s="11">
        <f t="shared" si="13"/>
        <v>1.4099999999999682</v>
      </c>
      <c r="U48" s="11">
        <f t="shared" si="14"/>
        <v>2.3799999999999955</v>
      </c>
      <c r="V48" s="1"/>
      <c r="W48" s="12">
        <f t="shared" si="15"/>
        <v>0</v>
      </c>
      <c r="X48" s="12">
        <f t="shared" si="5"/>
        <v>35523.899999999099</v>
      </c>
      <c r="Y48" s="12">
        <f t="shared" si="16"/>
        <v>111308.21999999748</v>
      </c>
      <c r="Z48" s="12">
        <f t="shared" si="7"/>
        <v>187881.95999999964</v>
      </c>
      <c r="AC48" s="2">
        <f t="shared" si="8"/>
        <v>21836146.620000001</v>
      </c>
      <c r="AD48" s="2">
        <f t="shared" si="9"/>
        <v>21836146.620000001</v>
      </c>
      <c r="AE48" s="2">
        <f t="shared" si="10"/>
        <v>21871670.52</v>
      </c>
      <c r="AF48" s="2">
        <f t="shared" si="11"/>
        <v>21947454.84</v>
      </c>
      <c r="AG48" s="2">
        <f t="shared" si="12"/>
        <v>22024028.580000002</v>
      </c>
    </row>
    <row r="49" spans="1:33" s="2" customFormat="1" x14ac:dyDescent="0.2">
      <c r="A49" s="1" t="s">
        <v>63</v>
      </c>
      <c r="B49" s="1" t="s">
        <v>9</v>
      </c>
      <c r="C49" s="1" t="s">
        <v>9</v>
      </c>
      <c r="D49" s="1">
        <v>21254</v>
      </c>
      <c r="E49" s="9">
        <v>27820</v>
      </c>
      <c r="F49" s="9">
        <v>100</v>
      </c>
      <c r="G49" s="78">
        <v>4</v>
      </c>
      <c r="H49" s="78">
        <v>2</v>
      </c>
      <c r="I49" s="88">
        <v>1.0127999999999999</v>
      </c>
      <c r="J49" s="78">
        <v>51</v>
      </c>
      <c r="K49" s="1"/>
      <c r="L49" s="10">
        <v>273.06</v>
      </c>
      <c r="M49" s="10">
        <v>279.56</v>
      </c>
      <c r="N49" s="10">
        <v>279.56</v>
      </c>
      <c r="O49" s="10">
        <v>283.49</v>
      </c>
      <c r="P49" s="10">
        <v>284.43</v>
      </c>
      <c r="Q49" s="11"/>
      <c r="R49" s="11">
        <f t="shared" si="2"/>
        <v>6.5</v>
      </c>
      <c r="S49" s="11">
        <f t="shared" si="3"/>
        <v>6.5</v>
      </c>
      <c r="T49" s="11">
        <f t="shared" si="13"/>
        <v>10.430000000000007</v>
      </c>
      <c r="U49" s="11">
        <f t="shared" si="14"/>
        <v>11.370000000000005</v>
      </c>
      <c r="V49" s="1"/>
      <c r="W49" s="12">
        <f t="shared" si="15"/>
        <v>180830</v>
      </c>
      <c r="X49" s="12">
        <f t="shared" si="5"/>
        <v>180830</v>
      </c>
      <c r="Y49" s="12">
        <f t="shared" si="16"/>
        <v>290162.60000000021</v>
      </c>
      <c r="Z49" s="12">
        <f t="shared" si="7"/>
        <v>316313.40000000014</v>
      </c>
      <c r="AC49" s="2">
        <f t="shared" si="8"/>
        <v>7596529.2000000002</v>
      </c>
      <c r="AD49" s="2">
        <f t="shared" si="9"/>
        <v>7777359.2000000002</v>
      </c>
      <c r="AE49" s="2">
        <f t="shared" si="10"/>
        <v>7777359.2000000002</v>
      </c>
      <c r="AF49" s="2">
        <f t="shared" si="11"/>
        <v>7886691.7999999998</v>
      </c>
      <c r="AG49" s="2">
        <f t="shared" si="12"/>
        <v>7912842.6000000006</v>
      </c>
    </row>
    <row r="50" spans="1:33" s="2" customFormat="1" x14ac:dyDescent="0.2">
      <c r="A50" s="1" t="s">
        <v>64</v>
      </c>
      <c r="B50" s="1" t="s">
        <v>7</v>
      </c>
      <c r="C50" s="1" t="s">
        <v>7</v>
      </c>
      <c r="D50" s="1">
        <v>6577</v>
      </c>
      <c r="E50" s="9">
        <v>10589</v>
      </c>
      <c r="F50" s="9">
        <v>75</v>
      </c>
      <c r="G50" s="78">
        <v>3</v>
      </c>
      <c r="H50" s="78">
        <v>3</v>
      </c>
      <c r="I50" s="88">
        <v>0.89200000000000002</v>
      </c>
      <c r="J50" s="78">
        <v>148</v>
      </c>
      <c r="K50" s="1"/>
      <c r="L50" s="10">
        <v>277.43</v>
      </c>
      <c r="M50" s="10">
        <v>281.61</v>
      </c>
      <c r="N50" s="10">
        <v>282.49</v>
      </c>
      <c r="O50" s="10">
        <v>283.37</v>
      </c>
      <c r="P50" s="10">
        <v>284.25</v>
      </c>
      <c r="Q50" s="11"/>
      <c r="R50" s="11">
        <f t="shared" si="2"/>
        <v>4.1800000000000068</v>
      </c>
      <c r="S50" s="11">
        <f t="shared" si="3"/>
        <v>5.0600000000000023</v>
      </c>
      <c r="T50" s="11">
        <f t="shared" si="13"/>
        <v>5.9399999999999977</v>
      </c>
      <c r="U50" s="11">
        <f t="shared" si="14"/>
        <v>6.8199999999999932</v>
      </c>
      <c r="V50" s="1"/>
      <c r="W50" s="12">
        <f t="shared" si="15"/>
        <v>44262.02000000007</v>
      </c>
      <c r="X50" s="12">
        <f t="shared" si="5"/>
        <v>53580.340000000026</v>
      </c>
      <c r="Y50" s="12">
        <f t="shared" si="16"/>
        <v>62898.659999999974</v>
      </c>
      <c r="Z50" s="12">
        <f t="shared" si="7"/>
        <v>72216.979999999923</v>
      </c>
      <c r="AC50" s="2">
        <f t="shared" si="8"/>
        <v>2937706.27</v>
      </c>
      <c r="AD50" s="2">
        <f t="shared" si="9"/>
        <v>2981968.29</v>
      </c>
      <c r="AE50" s="2">
        <f t="shared" si="10"/>
        <v>2991286.61</v>
      </c>
      <c r="AF50" s="2">
        <f t="shared" si="11"/>
        <v>3000604.93</v>
      </c>
      <c r="AG50" s="2">
        <f t="shared" si="12"/>
        <v>3009923.25</v>
      </c>
    </row>
    <row r="51" spans="1:33" s="2" customFormat="1" x14ac:dyDescent="0.2">
      <c r="A51" s="33" t="s">
        <v>65</v>
      </c>
      <c r="B51" s="33" t="s">
        <v>66</v>
      </c>
      <c r="C51" s="33" t="s">
        <v>66</v>
      </c>
      <c r="D51" s="33">
        <v>10454</v>
      </c>
      <c r="E51" s="34">
        <v>23232</v>
      </c>
      <c r="F51" s="34">
        <v>85</v>
      </c>
      <c r="G51" s="80">
        <v>1</v>
      </c>
      <c r="H51" s="80">
        <v>4</v>
      </c>
      <c r="I51" s="90">
        <v>0.91800000000000004</v>
      </c>
      <c r="J51" s="80">
        <v>129</v>
      </c>
      <c r="K51" s="33"/>
      <c r="L51" s="35">
        <v>278.05</v>
      </c>
      <c r="M51" s="35">
        <v>282.64999999999998</v>
      </c>
      <c r="N51" s="35">
        <v>283.61</v>
      </c>
      <c r="O51" s="35">
        <v>284.58</v>
      </c>
      <c r="P51" s="35">
        <v>285.54000000000002</v>
      </c>
      <c r="Q51" s="36"/>
      <c r="R51" s="36">
        <f t="shared" si="2"/>
        <v>4.5999999999999659</v>
      </c>
      <c r="S51" s="36">
        <f t="shared" si="3"/>
        <v>5.5600000000000023</v>
      </c>
      <c r="T51" s="36">
        <f t="shared" si="13"/>
        <v>6.5299999999999727</v>
      </c>
      <c r="U51" s="36">
        <f t="shared" si="14"/>
        <v>7.4900000000000091</v>
      </c>
      <c r="V51" s="33"/>
      <c r="W51" s="37">
        <f t="shared" si="15"/>
        <v>106867.19999999921</v>
      </c>
      <c r="X51" s="37">
        <f t="shared" si="5"/>
        <v>129169.92000000006</v>
      </c>
      <c r="Y51" s="37">
        <f t="shared" si="16"/>
        <v>151704.95999999938</v>
      </c>
      <c r="Z51" s="37">
        <f t="shared" si="7"/>
        <v>174007.68000000023</v>
      </c>
      <c r="AC51" s="2">
        <f t="shared" si="8"/>
        <v>6459657.6000000006</v>
      </c>
      <c r="AD51" s="2">
        <f t="shared" si="9"/>
        <v>6566524.7999999998</v>
      </c>
      <c r="AE51" s="2">
        <f t="shared" si="10"/>
        <v>6588827.5200000005</v>
      </c>
      <c r="AF51" s="2">
        <f t="shared" si="11"/>
        <v>6611362.5599999996</v>
      </c>
      <c r="AG51" s="2">
        <f t="shared" si="12"/>
        <v>6633665.2800000003</v>
      </c>
    </row>
    <row r="52" spans="1:33" s="2" customFormat="1" x14ac:dyDescent="0.2">
      <c r="A52" s="28" t="s">
        <v>67</v>
      </c>
      <c r="B52" s="28" t="s">
        <v>11</v>
      </c>
      <c r="C52" s="28" t="s">
        <v>12</v>
      </c>
      <c r="D52" s="28" t="s">
        <v>68</v>
      </c>
      <c r="E52" s="29">
        <v>16305</v>
      </c>
      <c r="F52" s="29">
        <v>76</v>
      </c>
      <c r="G52" s="79">
        <v>5</v>
      </c>
      <c r="H52" s="79">
        <v>5</v>
      </c>
      <c r="I52" s="89">
        <v>1.0359</v>
      </c>
      <c r="J52" s="79">
        <v>38</v>
      </c>
      <c r="K52" s="28"/>
      <c r="L52" s="30">
        <v>242.28</v>
      </c>
      <c r="M52" s="30">
        <v>248.78</v>
      </c>
      <c r="N52" s="30">
        <v>248.78</v>
      </c>
      <c r="O52" s="30">
        <v>262.27999999999997</v>
      </c>
      <c r="P52" s="30">
        <v>284.55</v>
      </c>
      <c r="Q52" s="31"/>
      <c r="R52" s="31">
        <f t="shared" si="2"/>
        <v>6.5</v>
      </c>
      <c r="S52" s="31">
        <f t="shared" si="3"/>
        <v>6.5</v>
      </c>
      <c r="T52" s="31">
        <f t="shared" si="13"/>
        <v>19.999999999999972</v>
      </c>
      <c r="U52" s="31">
        <f t="shared" si="14"/>
        <v>42.27000000000001</v>
      </c>
      <c r="V52" s="28"/>
      <c r="W52" s="32">
        <f t="shared" si="15"/>
        <v>105982.5</v>
      </c>
      <c r="X52" s="32">
        <f t="shared" si="5"/>
        <v>105982.5</v>
      </c>
      <c r="Y52" s="32">
        <f t="shared" si="16"/>
        <v>326099.99999999953</v>
      </c>
      <c r="Z52" s="32">
        <f t="shared" si="7"/>
        <v>689212.35000000021</v>
      </c>
      <c r="AC52" s="2">
        <f t="shared" si="8"/>
        <v>3950375.4</v>
      </c>
      <c r="AD52" s="2">
        <f t="shared" si="9"/>
        <v>4056357.9</v>
      </c>
      <c r="AE52" s="2">
        <f t="shared" si="10"/>
        <v>4056357.9</v>
      </c>
      <c r="AF52" s="2">
        <f t="shared" si="11"/>
        <v>4276475.3999999994</v>
      </c>
      <c r="AG52" s="2">
        <f t="shared" si="12"/>
        <v>4639587.75</v>
      </c>
    </row>
    <row r="53" spans="1:33" s="2" customFormat="1" x14ac:dyDescent="0.2">
      <c r="A53" s="1" t="s">
        <v>69</v>
      </c>
      <c r="B53" s="1" t="s">
        <v>15</v>
      </c>
      <c r="C53" s="1" t="s">
        <v>15</v>
      </c>
      <c r="D53" s="1">
        <v>6338</v>
      </c>
      <c r="E53" s="9">
        <v>12816</v>
      </c>
      <c r="F53" s="9">
        <v>60</v>
      </c>
      <c r="G53" s="78">
        <v>3</v>
      </c>
      <c r="H53" s="78">
        <v>5</v>
      </c>
      <c r="I53" s="88">
        <v>0.90529999999999999</v>
      </c>
      <c r="J53" s="78">
        <v>140</v>
      </c>
      <c r="K53" s="1"/>
      <c r="L53" s="10">
        <v>220.55</v>
      </c>
      <c r="M53" s="10">
        <v>220.55</v>
      </c>
      <c r="N53" s="10">
        <v>220.55</v>
      </c>
      <c r="O53" s="10">
        <v>215.55</v>
      </c>
      <c r="P53" s="10">
        <v>211.48</v>
      </c>
      <c r="Q53" s="11"/>
      <c r="R53" s="11">
        <f t="shared" si="2"/>
        <v>0</v>
      </c>
      <c r="S53" s="11">
        <f t="shared" si="3"/>
        <v>0</v>
      </c>
      <c r="T53" s="11">
        <f t="shared" si="13"/>
        <v>-5</v>
      </c>
      <c r="U53" s="11">
        <f t="shared" si="14"/>
        <v>-9.0700000000000216</v>
      </c>
      <c r="V53" s="1"/>
      <c r="W53" s="12">
        <f t="shared" si="15"/>
        <v>0</v>
      </c>
      <c r="X53" s="12">
        <f t="shared" si="5"/>
        <v>0</v>
      </c>
      <c r="Y53" s="12">
        <f t="shared" si="16"/>
        <v>-64080</v>
      </c>
      <c r="Z53" s="12">
        <f t="shared" si="7"/>
        <v>-116241.12000000027</v>
      </c>
      <c r="AC53" s="2">
        <f t="shared" si="8"/>
        <v>2826568.8000000003</v>
      </c>
      <c r="AD53" s="2">
        <f t="shared" si="9"/>
        <v>2826568.8000000003</v>
      </c>
      <c r="AE53" s="2">
        <f t="shared" si="10"/>
        <v>2826568.8000000003</v>
      </c>
      <c r="AF53" s="2">
        <f t="shared" si="11"/>
        <v>2762488.8000000003</v>
      </c>
      <c r="AG53" s="2">
        <f t="shared" si="12"/>
        <v>2710327.6799999997</v>
      </c>
    </row>
    <row r="54" spans="1:33" s="2" customFormat="1" x14ac:dyDescent="0.2">
      <c r="A54" s="1" t="s">
        <v>70</v>
      </c>
      <c r="B54" s="1" t="s">
        <v>11</v>
      </c>
      <c r="C54" s="1" t="s">
        <v>12</v>
      </c>
      <c r="D54" s="1">
        <v>8136</v>
      </c>
      <c r="E54" s="9">
        <v>12601</v>
      </c>
      <c r="F54" s="9">
        <v>60</v>
      </c>
      <c r="G54" s="78">
        <v>4</v>
      </c>
      <c r="H54" s="78">
        <v>2</v>
      </c>
      <c r="I54" s="88">
        <v>0.86629999999999996</v>
      </c>
      <c r="J54" s="78">
        <v>159</v>
      </c>
      <c r="K54" s="1"/>
      <c r="L54" s="10">
        <v>224</v>
      </c>
      <c r="M54" s="10">
        <v>228.65</v>
      </c>
      <c r="N54" s="10">
        <v>229.38</v>
      </c>
      <c r="O54" s="10">
        <v>230.12</v>
      </c>
      <c r="P54" s="10">
        <v>230.86</v>
      </c>
      <c r="Q54" s="11"/>
      <c r="R54" s="11">
        <f t="shared" si="2"/>
        <v>4.6500000000000057</v>
      </c>
      <c r="S54" s="11">
        <f t="shared" si="3"/>
        <v>5.3799999999999955</v>
      </c>
      <c r="T54" s="11">
        <f t="shared" si="13"/>
        <v>6.1200000000000045</v>
      </c>
      <c r="U54" s="11">
        <f t="shared" si="14"/>
        <v>6.8600000000000136</v>
      </c>
      <c r="V54" s="1"/>
      <c r="W54" s="12">
        <f t="shared" si="15"/>
        <v>58594.650000000074</v>
      </c>
      <c r="X54" s="12">
        <f t="shared" si="5"/>
        <v>67793.379999999946</v>
      </c>
      <c r="Y54" s="12">
        <f t="shared" si="16"/>
        <v>77118.120000000054</v>
      </c>
      <c r="Z54" s="12">
        <f t="shared" si="7"/>
        <v>86442.860000000175</v>
      </c>
      <c r="AC54" s="2">
        <f t="shared" si="8"/>
        <v>2822624</v>
      </c>
      <c r="AD54" s="2">
        <f t="shared" si="9"/>
        <v>2881218.65</v>
      </c>
      <c r="AE54" s="2">
        <f t="shared" si="10"/>
        <v>2890417.38</v>
      </c>
      <c r="AF54" s="2">
        <f t="shared" si="11"/>
        <v>2899742.12</v>
      </c>
      <c r="AG54" s="2">
        <f t="shared" si="12"/>
        <v>2909066.8600000003</v>
      </c>
    </row>
    <row r="55" spans="1:33" s="2" customFormat="1" x14ac:dyDescent="0.2">
      <c r="A55" s="1" t="s">
        <v>71</v>
      </c>
      <c r="B55" s="1" t="s">
        <v>15</v>
      </c>
      <c r="C55" s="1" t="s">
        <v>15</v>
      </c>
      <c r="D55" s="1">
        <v>20743</v>
      </c>
      <c r="E55" s="9">
        <v>24242</v>
      </c>
      <c r="F55" s="9">
        <v>100</v>
      </c>
      <c r="G55" s="78">
        <v>3</v>
      </c>
      <c r="H55" s="78">
        <v>3</v>
      </c>
      <c r="I55" s="88">
        <v>0.83440000000000003</v>
      </c>
      <c r="J55" s="78">
        <v>174</v>
      </c>
      <c r="K55" s="1"/>
      <c r="L55" s="10">
        <v>218.02</v>
      </c>
      <c r="M55" s="10">
        <v>224.52</v>
      </c>
      <c r="N55" s="10">
        <v>224.52</v>
      </c>
      <c r="O55" s="10">
        <v>231.5</v>
      </c>
      <c r="P55" s="10">
        <v>232.21</v>
      </c>
      <c r="Q55" s="11"/>
      <c r="R55" s="11">
        <f t="shared" si="2"/>
        <v>6.5</v>
      </c>
      <c r="S55" s="11">
        <f t="shared" si="3"/>
        <v>6.5</v>
      </c>
      <c r="T55" s="11">
        <f t="shared" si="13"/>
        <v>13.47999999999999</v>
      </c>
      <c r="U55" s="11">
        <f t="shared" si="14"/>
        <v>14.189999999999998</v>
      </c>
      <c r="V55" s="1"/>
      <c r="W55" s="12">
        <f t="shared" si="15"/>
        <v>157573</v>
      </c>
      <c r="X55" s="12">
        <f t="shared" si="5"/>
        <v>157573</v>
      </c>
      <c r="Y55" s="12">
        <f t="shared" si="16"/>
        <v>326782.15999999974</v>
      </c>
      <c r="Z55" s="12">
        <f t="shared" si="7"/>
        <v>343993.97999999992</v>
      </c>
      <c r="AC55" s="2">
        <f t="shared" si="8"/>
        <v>5285240.84</v>
      </c>
      <c r="AD55" s="2">
        <f t="shared" si="9"/>
        <v>5442813.8399999999</v>
      </c>
      <c r="AE55" s="2">
        <f t="shared" si="10"/>
        <v>5442813.8399999999</v>
      </c>
      <c r="AF55" s="2">
        <f t="shared" si="11"/>
        <v>5612023</v>
      </c>
      <c r="AG55" s="2">
        <f t="shared" si="12"/>
        <v>5629234.8200000003</v>
      </c>
    </row>
    <row r="56" spans="1:33" s="2" customFormat="1" x14ac:dyDescent="0.2">
      <c r="A56" s="33" t="s">
        <v>72</v>
      </c>
      <c r="B56" s="33" t="s">
        <v>11</v>
      </c>
      <c r="C56" s="33" t="s">
        <v>12</v>
      </c>
      <c r="D56" s="33">
        <v>20032</v>
      </c>
      <c r="E56" s="34">
        <v>19493</v>
      </c>
      <c r="F56" s="34">
        <v>90</v>
      </c>
      <c r="G56" s="80">
        <v>5</v>
      </c>
      <c r="H56" s="80">
        <v>3</v>
      </c>
      <c r="I56" s="90">
        <v>0.95709999999999995</v>
      </c>
      <c r="J56" s="80">
        <v>104</v>
      </c>
      <c r="K56" s="33"/>
      <c r="L56" s="35">
        <v>264.89</v>
      </c>
      <c r="M56" s="35">
        <v>268.77999999999997</v>
      </c>
      <c r="N56" s="35">
        <v>269.66000000000003</v>
      </c>
      <c r="O56" s="35">
        <v>270.56</v>
      </c>
      <c r="P56" s="35">
        <v>271.44</v>
      </c>
      <c r="Q56" s="36"/>
      <c r="R56" s="36">
        <f t="shared" si="2"/>
        <v>3.8899999999999864</v>
      </c>
      <c r="S56" s="36">
        <f t="shared" si="3"/>
        <v>4.7700000000000387</v>
      </c>
      <c r="T56" s="36">
        <f t="shared" si="13"/>
        <v>5.6700000000000159</v>
      </c>
      <c r="U56" s="36">
        <f t="shared" si="14"/>
        <v>6.5500000000000114</v>
      </c>
      <c r="V56" s="33"/>
      <c r="W56" s="37">
        <f t="shared" si="15"/>
        <v>75827.769999999728</v>
      </c>
      <c r="X56" s="37">
        <f t="shared" si="5"/>
        <v>92981.610000000757</v>
      </c>
      <c r="Y56" s="37">
        <f t="shared" si="16"/>
        <v>110525.3100000003</v>
      </c>
      <c r="Z56" s="37">
        <f t="shared" si="7"/>
        <v>127679.15000000023</v>
      </c>
      <c r="AC56" s="2">
        <f t="shared" si="8"/>
        <v>5163500.7699999996</v>
      </c>
      <c r="AD56" s="2">
        <f t="shared" si="9"/>
        <v>5239328.5399999991</v>
      </c>
      <c r="AE56" s="2">
        <f t="shared" si="10"/>
        <v>5256482.3800000008</v>
      </c>
      <c r="AF56" s="2">
        <f t="shared" si="11"/>
        <v>5274026.08</v>
      </c>
      <c r="AG56" s="2">
        <f t="shared" si="12"/>
        <v>5291179.92</v>
      </c>
    </row>
    <row r="57" spans="1:33" s="2" customFormat="1" x14ac:dyDescent="0.2">
      <c r="A57" s="28" t="s">
        <v>73</v>
      </c>
      <c r="B57" s="28" t="s">
        <v>11</v>
      </c>
      <c r="C57" s="28" t="s">
        <v>12</v>
      </c>
      <c r="D57" s="28" t="s">
        <v>74</v>
      </c>
      <c r="E57" s="29">
        <v>15555</v>
      </c>
      <c r="F57" s="29">
        <v>60</v>
      </c>
      <c r="G57" s="79">
        <v>5</v>
      </c>
      <c r="H57" s="79">
        <v>3</v>
      </c>
      <c r="I57" s="89">
        <v>0.81299999999999994</v>
      </c>
      <c r="J57" s="79">
        <v>182</v>
      </c>
      <c r="K57" s="28"/>
      <c r="L57" s="30">
        <v>207.91</v>
      </c>
      <c r="M57" s="30">
        <v>214.41</v>
      </c>
      <c r="N57" s="30">
        <v>214.41</v>
      </c>
      <c r="O57" s="30">
        <v>227.91</v>
      </c>
      <c r="P57" s="30">
        <v>262.36</v>
      </c>
      <c r="Q57" s="31"/>
      <c r="R57" s="31">
        <f t="shared" si="2"/>
        <v>6.5</v>
      </c>
      <c r="S57" s="31">
        <f t="shared" si="3"/>
        <v>6.5</v>
      </c>
      <c r="T57" s="31">
        <f t="shared" si="13"/>
        <v>20</v>
      </c>
      <c r="U57" s="31">
        <f t="shared" si="14"/>
        <v>54.450000000000017</v>
      </c>
      <c r="V57" s="28"/>
      <c r="W57" s="32">
        <f t="shared" si="15"/>
        <v>101107.5</v>
      </c>
      <c r="X57" s="32">
        <f t="shared" si="5"/>
        <v>101107.5</v>
      </c>
      <c r="Y57" s="32">
        <f t="shared" si="16"/>
        <v>311100</v>
      </c>
      <c r="Z57" s="32">
        <f t="shared" si="7"/>
        <v>846969.75000000023</v>
      </c>
      <c r="AC57" s="2">
        <f t="shared" si="8"/>
        <v>3234040.05</v>
      </c>
      <c r="AD57" s="2">
        <f t="shared" si="9"/>
        <v>3335147.55</v>
      </c>
      <c r="AE57" s="2">
        <f t="shared" si="10"/>
        <v>3335147.55</v>
      </c>
      <c r="AF57" s="2">
        <f t="shared" si="11"/>
        <v>3545140.05</v>
      </c>
      <c r="AG57" s="2">
        <f t="shared" si="12"/>
        <v>4081009.8000000003</v>
      </c>
    </row>
    <row r="58" spans="1:33" s="2" customFormat="1" x14ac:dyDescent="0.2">
      <c r="A58" s="1" t="s">
        <v>75</v>
      </c>
      <c r="B58" s="1" t="s">
        <v>11</v>
      </c>
      <c r="C58" s="1" t="s">
        <v>12</v>
      </c>
      <c r="D58" s="1">
        <v>9324</v>
      </c>
      <c r="E58" s="9">
        <v>15737</v>
      </c>
      <c r="F58" s="9">
        <v>60</v>
      </c>
      <c r="G58" s="78">
        <v>5</v>
      </c>
      <c r="H58" s="78">
        <v>5</v>
      </c>
      <c r="I58" s="88">
        <v>0.92069999999999996</v>
      </c>
      <c r="J58" s="78">
        <v>126</v>
      </c>
      <c r="K58" s="1"/>
      <c r="L58" s="10">
        <v>255.16</v>
      </c>
      <c r="M58" s="10">
        <v>261.65999999999997</v>
      </c>
      <c r="N58" s="10">
        <v>261.65999999999997</v>
      </c>
      <c r="O58" s="10">
        <v>275.15999999999997</v>
      </c>
      <c r="P58" s="10">
        <v>280.3</v>
      </c>
      <c r="Q58" s="11"/>
      <c r="R58" s="11">
        <f t="shared" si="2"/>
        <v>6.4999999999999716</v>
      </c>
      <c r="S58" s="11">
        <f t="shared" si="3"/>
        <v>6.4999999999999716</v>
      </c>
      <c r="T58" s="11">
        <f t="shared" si="13"/>
        <v>19.999999999999972</v>
      </c>
      <c r="U58" s="11">
        <f t="shared" si="14"/>
        <v>25.140000000000015</v>
      </c>
      <c r="V58" s="1"/>
      <c r="W58" s="12">
        <f t="shared" si="15"/>
        <v>102290.49999999955</v>
      </c>
      <c r="X58" s="12">
        <f t="shared" si="5"/>
        <v>102290.49999999955</v>
      </c>
      <c r="Y58" s="12">
        <f t="shared" si="16"/>
        <v>314739.99999999953</v>
      </c>
      <c r="Z58" s="12">
        <f t="shared" si="7"/>
        <v>395628.18000000023</v>
      </c>
      <c r="AC58" s="2">
        <f t="shared" si="8"/>
        <v>4015452.92</v>
      </c>
      <c r="AD58" s="2">
        <f t="shared" si="9"/>
        <v>4117743.4199999995</v>
      </c>
      <c r="AE58" s="2">
        <f t="shared" si="10"/>
        <v>4117743.4199999995</v>
      </c>
      <c r="AF58" s="2">
        <f t="shared" si="11"/>
        <v>4330192.92</v>
      </c>
      <c r="AG58" s="2">
        <f t="shared" si="12"/>
        <v>4411081.1000000006</v>
      </c>
    </row>
    <row r="59" spans="1:33" s="2" customFormat="1" x14ac:dyDescent="0.2">
      <c r="A59" s="1" t="s">
        <v>76</v>
      </c>
      <c r="B59" s="1" t="s">
        <v>9</v>
      </c>
      <c r="C59" s="1" t="s">
        <v>9</v>
      </c>
      <c r="D59" s="1">
        <v>21303</v>
      </c>
      <c r="E59" s="9">
        <v>24688</v>
      </c>
      <c r="F59" s="9">
        <v>90</v>
      </c>
      <c r="G59" s="78">
        <v>4</v>
      </c>
      <c r="H59" s="78">
        <v>4</v>
      </c>
      <c r="I59" s="88">
        <v>1.0017</v>
      </c>
      <c r="J59" s="78">
        <v>59</v>
      </c>
      <c r="K59" s="1"/>
      <c r="L59" s="10">
        <v>258.14</v>
      </c>
      <c r="M59" s="10">
        <v>264.64</v>
      </c>
      <c r="N59" s="10">
        <v>264.64</v>
      </c>
      <c r="O59" s="10">
        <v>278.14</v>
      </c>
      <c r="P59" s="10">
        <v>287.83999999999997</v>
      </c>
      <c r="Q59" s="11"/>
      <c r="R59" s="11">
        <f t="shared" si="2"/>
        <v>6.5</v>
      </c>
      <c r="S59" s="11">
        <f t="shared" si="3"/>
        <v>6.5</v>
      </c>
      <c r="T59" s="11">
        <f t="shared" si="13"/>
        <v>20</v>
      </c>
      <c r="U59" s="11">
        <f t="shared" si="14"/>
        <v>29.699999999999989</v>
      </c>
      <c r="V59" s="1"/>
      <c r="W59" s="12">
        <f t="shared" si="15"/>
        <v>160472</v>
      </c>
      <c r="X59" s="12">
        <f t="shared" si="5"/>
        <v>160472</v>
      </c>
      <c r="Y59" s="12">
        <f t="shared" si="16"/>
        <v>493760</v>
      </c>
      <c r="Z59" s="12">
        <f t="shared" si="7"/>
        <v>733233.59999999974</v>
      </c>
      <c r="AC59" s="2">
        <f t="shared" si="8"/>
        <v>6372960.3199999994</v>
      </c>
      <c r="AD59" s="2">
        <f t="shared" si="9"/>
        <v>6533432.3199999994</v>
      </c>
      <c r="AE59" s="2">
        <f t="shared" si="10"/>
        <v>6533432.3199999994</v>
      </c>
      <c r="AF59" s="2">
        <f t="shared" si="11"/>
        <v>6866720.3199999994</v>
      </c>
      <c r="AG59" s="2">
        <f t="shared" si="12"/>
        <v>7106193.919999999</v>
      </c>
    </row>
    <row r="60" spans="1:33" s="2" customFormat="1" x14ac:dyDescent="0.2">
      <c r="A60" s="1" t="s">
        <v>77</v>
      </c>
      <c r="B60" s="1" t="s">
        <v>78</v>
      </c>
      <c r="C60" s="1" t="s">
        <v>12</v>
      </c>
      <c r="D60" s="1">
        <v>7260</v>
      </c>
      <c r="E60" s="9">
        <v>7933</v>
      </c>
      <c r="F60" s="9">
        <v>60</v>
      </c>
      <c r="G60" s="78">
        <v>5</v>
      </c>
      <c r="H60" s="78">
        <v>5</v>
      </c>
      <c r="I60" s="88">
        <v>0.86399999999999999</v>
      </c>
      <c r="J60" s="78">
        <v>163</v>
      </c>
      <c r="K60" s="1"/>
      <c r="L60" s="10">
        <v>246.39</v>
      </c>
      <c r="M60" s="10">
        <v>252.89</v>
      </c>
      <c r="N60" s="10">
        <v>252.89</v>
      </c>
      <c r="O60" s="10">
        <v>260.2</v>
      </c>
      <c r="P60" s="10">
        <v>261.05</v>
      </c>
      <c r="Q60" s="11"/>
      <c r="R60" s="11">
        <f t="shared" si="2"/>
        <v>6.5</v>
      </c>
      <c r="S60" s="11">
        <f t="shared" si="3"/>
        <v>6.5</v>
      </c>
      <c r="T60" s="11">
        <f t="shared" si="13"/>
        <v>13.810000000000002</v>
      </c>
      <c r="U60" s="11">
        <f t="shared" si="14"/>
        <v>14.660000000000025</v>
      </c>
      <c r="V60" s="1"/>
      <c r="W60" s="12">
        <f t="shared" si="15"/>
        <v>51564.5</v>
      </c>
      <c r="X60" s="12">
        <f t="shared" si="5"/>
        <v>51564.5</v>
      </c>
      <c r="Y60" s="12">
        <f t="shared" si="16"/>
        <v>109554.73000000003</v>
      </c>
      <c r="Z60" s="12">
        <f t="shared" si="7"/>
        <v>116297.7800000002</v>
      </c>
      <c r="AC60" s="2">
        <f t="shared" si="8"/>
        <v>1954611.8699999999</v>
      </c>
      <c r="AD60" s="2">
        <f t="shared" si="9"/>
        <v>2006176.3699999999</v>
      </c>
      <c r="AE60" s="2">
        <f t="shared" si="10"/>
        <v>2006176.3699999999</v>
      </c>
      <c r="AF60" s="2">
        <f t="shared" si="11"/>
        <v>2064166.5999999999</v>
      </c>
      <c r="AG60" s="2">
        <f t="shared" si="12"/>
        <v>2070909.6500000001</v>
      </c>
    </row>
    <row r="61" spans="1:33" s="2" customFormat="1" x14ac:dyDescent="0.2">
      <c r="A61" s="33" t="s">
        <v>79</v>
      </c>
      <c r="B61" s="33" t="s">
        <v>9</v>
      </c>
      <c r="C61" s="33" t="s">
        <v>9</v>
      </c>
      <c r="D61" s="33">
        <v>10140</v>
      </c>
      <c r="E61" s="34">
        <v>27383</v>
      </c>
      <c r="F61" s="34">
        <v>95</v>
      </c>
      <c r="G61" s="80">
        <v>3</v>
      </c>
      <c r="H61" s="80">
        <v>5</v>
      </c>
      <c r="I61" s="90">
        <v>0.95630000000000004</v>
      </c>
      <c r="J61" s="80">
        <v>105</v>
      </c>
      <c r="K61" s="33"/>
      <c r="L61" s="35">
        <v>266.31</v>
      </c>
      <c r="M61" s="35">
        <v>272.81</v>
      </c>
      <c r="N61" s="35">
        <v>272.81</v>
      </c>
      <c r="O61" s="35">
        <v>286.31</v>
      </c>
      <c r="P61" s="35">
        <v>297.8</v>
      </c>
      <c r="Q61" s="36"/>
      <c r="R61" s="36">
        <f t="shared" si="2"/>
        <v>6.5</v>
      </c>
      <c r="S61" s="36">
        <f t="shared" si="3"/>
        <v>6.5</v>
      </c>
      <c r="T61" s="36">
        <f t="shared" si="13"/>
        <v>20</v>
      </c>
      <c r="U61" s="36">
        <f t="shared" si="14"/>
        <v>31.490000000000009</v>
      </c>
      <c r="V61" s="33"/>
      <c r="W61" s="37">
        <f t="shared" si="15"/>
        <v>177989.5</v>
      </c>
      <c r="X61" s="37">
        <f t="shared" si="5"/>
        <v>177989.5</v>
      </c>
      <c r="Y61" s="37">
        <f t="shared" si="16"/>
        <v>547660</v>
      </c>
      <c r="Z61" s="37">
        <f t="shared" si="7"/>
        <v>862290.67000000027</v>
      </c>
      <c r="AC61" s="2">
        <f t="shared" si="8"/>
        <v>7292366.7300000004</v>
      </c>
      <c r="AD61" s="2">
        <f t="shared" si="9"/>
        <v>7470356.2300000004</v>
      </c>
      <c r="AE61" s="2">
        <f t="shared" si="10"/>
        <v>7470356.2300000004</v>
      </c>
      <c r="AF61" s="2">
        <f t="shared" si="11"/>
        <v>7840026.7300000004</v>
      </c>
      <c r="AG61" s="2">
        <f t="shared" si="12"/>
        <v>8154657.4000000004</v>
      </c>
    </row>
    <row r="62" spans="1:33" s="2" customFormat="1" x14ac:dyDescent="0.2">
      <c r="A62" s="28" t="s">
        <v>80</v>
      </c>
      <c r="B62" s="28" t="s">
        <v>11</v>
      </c>
      <c r="C62" s="28" t="s">
        <v>12</v>
      </c>
      <c r="D62" s="28">
        <v>5413</v>
      </c>
      <c r="E62" s="29">
        <v>10472</v>
      </c>
      <c r="F62" s="29">
        <v>60</v>
      </c>
      <c r="G62" s="79">
        <v>5</v>
      </c>
      <c r="H62" s="79">
        <v>1</v>
      </c>
      <c r="I62" s="89">
        <v>0.84709999999999996</v>
      </c>
      <c r="J62" s="79">
        <v>169</v>
      </c>
      <c r="K62" s="28"/>
      <c r="L62" s="30">
        <v>264.69</v>
      </c>
      <c r="M62" s="30">
        <v>264.69</v>
      </c>
      <c r="N62" s="30">
        <v>264.69</v>
      </c>
      <c r="O62" s="30">
        <v>260.33999999999997</v>
      </c>
      <c r="P62" s="30">
        <v>261.25</v>
      </c>
      <c r="Q62" s="31"/>
      <c r="R62" s="31">
        <f t="shared" si="2"/>
        <v>0</v>
      </c>
      <c r="S62" s="31">
        <f t="shared" si="3"/>
        <v>0</v>
      </c>
      <c r="T62" s="31">
        <f t="shared" si="13"/>
        <v>-4.3500000000000227</v>
      </c>
      <c r="U62" s="31">
        <f t="shared" si="14"/>
        <v>-3.4399999999999977</v>
      </c>
      <c r="V62" s="28"/>
      <c r="W62" s="32">
        <f t="shared" si="15"/>
        <v>0</v>
      </c>
      <c r="X62" s="32">
        <f t="shared" si="5"/>
        <v>0</v>
      </c>
      <c r="Y62" s="32">
        <f t="shared" si="16"/>
        <v>-45553.200000000237</v>
      </c>
      <c r="Z62" s="32">
        <f t="shared" si="7"/>
        <v>-36023.679999999978</v>
      </c>
      <c r="AC62" s="2">
        <f t="shared" si="8"/>
        <v>2771833.68</v>
      </c>
      <c r="AD62" s="2">
        <f t="shared" si="9"/>
        <v>2771833.68</v>
      </c>
      <c r="AE62" s="2">
        <f t="shared" si="10"/>
        <v>2771833.68</v>
      </c>
      <c r="AF62" s="2">
        <f t="shared" si="11"/>
        <v>2726280.4799999995</v>
      </c>
      <c r="AG62" s="2">
        <f t="shared" si="12"/>
        <v>2735810</v>
      </c>
    </row>
    <row r="63" spans="1:33" s="2" customFormat="1" x14ac:dyDescent="0.2">
      <c r="A63" s="1" t="s">
        <v>81</v>
      </c>
      <c r="B63" s="1" t="s">
        <v>7</v>
      </c>
      <c r="C63" s="1" t="s">
        <v>7</v>
      </c>
      <c r="D63" s="1">
        <v>6932</v>
      </c>
      <c r="E63" s="9">
        <v>18197</v>
      </c>
      <c r="F63" s="9">
        <v>90</v>
      </c>
      <c r="G63" s="78">
        <v>3</v>
      </c>
      <c r="H63" s="78">
        <v>2</v>
      </c>
      <c r="I63" s="88">
        <v>1.036</v>
      </c>
      <c r="J63" s="78">
        <v>37</v>
      </c>
      <c r="K63" s="1"/>
      <c r="L63" s="10">
        <v>280.13</v>
      </c>
      <c r="M63" s="10">
        <v>286.63</v>
      </c>
      <c r="N63" s="10">
        <v>286.63</v>
      </c>
      <c r="O63" s="10">
        <v>300.13</v>
      </c>
      <c r="P63" s="10">
        <v>319.64</v>
      </c>
      <c r="Q63" s="11"/>
      <c r="R63" s="11">
        <f t="shared" si="2"/>
        <v>6.5</v>
      </c>
      <c r="S63" s="11">
        <f t="shared" si="3"/>
        <v>6.5</v>
      </c>
      <c r="T63" s="11">
        <f t="shared" si="13"/>
        <v>20</v>
      </c>
      <c r="U63" s="11">
        <f t="shared" si="14"/>
        <v>39.509999999999991</v>
      </c>
      <c r="V63" s="1"/>
      <c r="W63" s="12">
        <f t="shared" si="15"/>
        <v>118280.5</v>
      </c>
      <c r="X63" s="12">
        <f t="shared" si="5"/>
        <v>118280.5</v>
      </c>
      <c r="Y63" s="12">
        <f t="shared" si="16"/>
        <v>363940</v>
      </c>
      <c r="Z63" s="12">
        <f t="shared" si="7"/>
        <v>718963.46999999986</v>
      </c>
      <c r="AC63" s="2">
        <f t="shared" si="8"/>
        <v>5097525.6100000003</v>
      </c>
      <c r="AD63" s="2">
        <f t="shared" si="9"/>
        <v>5215806.1100000003</v>
      </c>
      <c r="AE63" s="2">
        <f t="shared" si="10"/>
        <v>5215806.1100000003</v>
      </c>
      <c r="AF63" s="2">
        <f t="shared" si="11"/>
        <v>5461465.6100000003</v>
      </c>
      <c r="AG63" s="2">
        <f t="shared" si="12"/>
        <v>5816489.0800000001</v>
      </c>
    </row>
    <row r="64" spans="1:33" s="2" customFormat="1" x14ac:dyDescent="0.2">
      <c r="A64" s="1" t="s">
        <v>82</v>
      </c>
      <c r="B64" s="1" t="s">
        <v>11</v>
      </c>
      <c r="C64" s="1" t="s">
        <v>12</v>
      </c>
      <c r="D64" s="1">
        <v>6668</v>
      </c>
      <c r="E64" s="9">
        <v>13224</v>
      </c>
      <c r="F64" s="9">
        <v>90</v>
      </c>
      <c r="G64" s="78">
        <v>4</v>
      </c>
      <c r="H64" s="78">
        <v>2</v>
      </c>
      <c r="I64" s="88">
        <v>0.93640000000000001</v>
      </c>
      <c r="J64" s="78">
        <v>116</v>
      </c>
      <c r="K64" s="1"/>
      <c r="L64" s="10">
        <v>282.89999999999998</v>
      </c>
      <c r="M64" s="10">
        <v>284.60000000000002</v>
      </c>
      <c r="N64" s="10">
        <v>285.66000000000003</v>
      </c>
      <c r="O64" s="10">
        <v>286.72000000000003</v>
      </c>
      <c r="P64" s="10">
        <v>287.8</v>
      </c>
      <c r="Q64" s="11"/>
      <c r="R64" s="11">
        <f t="shared" si="2"/>
        <v>1.7000000000000455</v>
      </c>
      <c r="S64" s="11">
        <f t="shared" si="3"/>
        <v>2.7600000000000477</v>
      </c>
      <c r="T64" s="11">
        <f t="shared" si="13"/>
        <v>3.82000000000005</v>
      </c>
      <c r="U64" s="11">
        <f t="shared" si="14"/>
        <v>4.9000000000000341</v>
      </c>
      <c r="V64" s="1"/>
      <c r="W64" s="12">
        <f t="shared" si="15"/>
        <v>22480.8000000006</v>
      </c>
      <c r="X64" s="12">
        <f t="shared" si="5"/>
        <v>36498.240000000631</v>
      </c>
      <c r="Y64" s="12">
        <f t="shared" si="16"/>
        <v>50515.680000000662</v>
      </c>
      <c r="Z64" s="12">
        <f t="shared" si="7"/>
        <v>64797.60000000045</v>
      </c>
      <c r="AC64" s="2">
        <f t="shared" si="8"/>
        <v>3741069.5999999996</v>
      </c>
      <c r="AD64" s="2">
        <f t="shared" si="9"/>
        <v>3763550.4000000004</v>
      </c>
      <c r="AE64" s="2">
        <f t="shared" si="10"/>
        <v>3777567.8400000003</v>
      </c>
      <c r="AF64" s="2">
        <f t="shared" si="11"/>
        <v>3791585.2800000003</v>
      </c>
      <c r="AG64" s="2">
        <f t="shared" si="12"/>
        <v>3805867.2</v>
      </c>
    </row>
    <row r="65" spans="1:33" s="2" customFormat="1" x14ac:dyDescent="0.2">
      <c r="A65" s="1" t="s">
        <v>83</v>
      </c>
      <c r="B65" s="1" t="s">
        <v>9</v>
      </c>
      <c r="C65" s="1" t="s">
        <v>9</v>
      </c>
      <c r="D65" s="1">
        <v>20529</v>
      </c>
      <c r="E65" s="9">
        <v>44505</v>
      </c>
      <c r="F65" s="9">
        <v>180</v>
      </c>
      <c r="G65" s="78">
        <v>3</v>
      </c>
      <c r="H65" s="78">
        <v>2</v>
      </c>
      <c r="I65" s="88">
        <v>0.86460000000000004</v>
      </c>
      <c r="J65" s="78">
        <v>161</v>
      </c>
      <c r="K65" s="1"/>
      <c r="L65" s="10">
        <v>275.51</v>
      </c>
      <c r="M65" s="10">
        <v>275.51</v>
      </c>
      <c r="N65" s="10">
        <v>275.51</v>
      </c>
      <c r="O65" s="10">
        <v>270.51</v>
      </c>
      <c r="P65" s="10">
        <v>252.96</v>
      </c>
      <c r="Q65" s="11"/>
      <c r="R65" s="11">
        <f t="shared" si="2"/>
        <v>0</v>
      </c>
      <c r="S65" s="11">
        <f t="shared" si="3"/>
        <v>0</v>
      </c>
      <c r="T65" s="11">
        <f t="shared" si="13"/>
        <v>-5</v>
      </c>
      <c r="U65" s="11">
        <f t="shared" si="14"/>
        <v>-22.549999999999983</v>
      </c>
      <c r="V65" s="1"/>
      <c r="W65" s="12">
        <f t="shared" si="15"/>
        <v>0</v>
      </c>
      <c r="X65" s="12">
        <f t="shared" si="5"/>
        <v>0</v>
      </c>
      <c r="Y65" s="12">
        <f t="shared" si="16"/>
        <v>-222525</v>
      </c>
      <c r="Z65" s="12">
        <f t="shared" si="7"/>
        <v>-1003587.7499999992</v>
      </c>
      <c r="AC65" s="2">
        <f t="shared" si="8"/>
        <v>12261572.549999999</v>
      </c>
      <c r="AD65" s="2">
        <f t="shared" si="9"/>
        <v>12261572.549999999</v>
      </c>
      <c r="AE65" s="2">
        <f t="shared" si="10"/>
        <v>12261572.549999999</v>
      </c>
      <c r="AF65" s="2">
        <f t="shared" si="11"/>
        <v>12039047.549999999</v>
      </c>
      <c r="AG65" s="2">
        <f t="shared" si="12"/>
        <v>11257984.800000001</v>
      </c>
    </row>
    <row r="66" spans="1:33" s="2" customFormat="1" x14ac:dyDescent="0.2">
      <c r="A66" s="33" t="s">
        <v>84</v>
      </c>
      <c r="B66" s="33" t="s">
        <v>11</v>
      </c>
      <c r="C66" s="33" t="s">
        <v>12</v>
      </c>
      <c r="D66" s="33">
        <v>2584</v>
      </c>
      <c r="E66" s="34">
        <v>22881</v>
      </c>
      <c r="F66" s="34">
        <v>120</v>
      </c>
      <c r="G66" s="80">
        <v>5</v>
      </c>
      <c r="H66" s="80">
        <v>5</v>
      </c>
      <c r="I66" s="90">
        <v>0.9204</v>
      </c>
      <c r="J66" s="80">
        <v>127</v>
      </c>
      <c r="K66" s="33"/>
      <c r="L66" s="35">
        <v>252.83</v>
      </c>
      <c r="M66" s="35">
        <v>259.33000000000004</v>
      </c>
      <c r="N66" s="35">
        <v>259.33000000000004</v>
      </c>
      <c r="O66" s="35">
        <v>272.83000000000004</v>
      </c>
      <c r="P66" s="35">
        <v>293.66000000000003</v>
      </c>
      <c r="Q66" s="36"/>
      <c r="R66" s="36">
        <f t="shared" si="2"/>
        <v>6.5000000000000284</v>
      </c>
      <c r="S66" s="36">
        <f t="shared" si="3"/>
        <v>6.5000000000000284</v>
      </c>
      <c r="T66" s="36">
        <f t="shared" si="13"/>
        <v>20.000000000000028</v>
      </c>
      <c r="U66" s="36">
        <f t="shared" si="14"/>
        <v>40.830000000000013</v>
      </c>
      <c r="V66" s="33"/>
      <c r="W66" s="37">
        <f t="shared" si="15"/>
        <v>148726.50000000064</v>
      </c>
      <c r="X66" s="37">
        <f t="shared" si="5"/>
        <v>148726.50000000064</v>
      </c>
      <c r="Y66" s="37">
        <f t="shared" si="16"/>
        <v>457620.00000000064</v>
      </c>
      <c r="Z66" s="37">
        <f t="shared" si="7"/>
        <v>934231.23000000033</v>
      </c>
      <c r="AC66" s="2">
        <f t="shared" si="8"/>
        <v>5785003.2300000004</v>
      </c>
      <c r="AD66" s="2">
        <f t="shared" si="9"/>
        <v>5933729.7300000014</v>
      </c>
      <c r="AE66" s="2">
        <f t="shared" si="10"/>
        <v>5933729.7300000014</v>
      </c>
      <c r="AF66" s="2">
        <f t="shared" si="11"/>
        <v>6242623.2300000014</v>
      </c>
      <c r="AG66" s="2">
        <f t="shared" si="12"/>
        <v>6719234.4600000009</v>
      </c>
    </row>
    <row r="67" spans="1:33" s="2" customFormat="1" x14ac:dyDescent="0.2">
      <c r="A67" s="28" t="s">
        <v>85</v>
      </c>
      <c r="B67" s="28" t="s">
        <v>62</v>
      </c>
      <c r="C67" s="28" t="s">
        <v>62</v>
      </c>
      <c r="D67" s="28">
        <v>10447</v>
      </c>
      <c r="E67" s="29">
        <v>24967</v>
      </c>
      <c r="F67" s="29">
        <v>105</v>
      </c>
      <c r="G67" s="79">
        <v>5</v>
      </c>
      <c r="H67" s="79">
        <v>5</v>
      </c>
      <c r="I67" s="89">
        <v>1.0762</v>
      </c>
      <c r="J67" s="79">
        <v>20</v>
      </c>
      <c r="K67" s="28"/>
      <c r="L67" s="30">
        <v>266.92</v>
      </c>
      <c r="M67" s="30">
        <v>273.42</v>
      </c>
      <c r="N67" s="30">
        <v>273.42</v>
      </c>
      <c r="O67" s="30">
        <v>286.92</v>
      </c>
      <c r="P67" s="30">
        <v>288.76</v>
      </c>
      <c r="Q67" s="31"/>
      <c r="R67" s="31">
        <f t="shared" si="2"/>
        <v>6.5</v>
      </c>
      <c r="S67" s="31">
        <f t="shared" si="3"/>
        <v>6.5</v>
      </c>
      <c r="T67" s="31">
        <f t="shared" si="13"/>
        <v>20</v>
      </c>
      <c r="U67" s="31">
        <f t="shared" si="14"/>
        <v>21.839999999999975</v>
      </c>
      <c r="V67" s="28"/>
      <c r="W67" s="32">
        <f t="shared" si="15"/>
        <v>162285.5</v>
      </c>
      <c r="X67" s="32">
        <f t="shared" si="5"/>
        <v>162285.5</v>
      </c>
      <c r="Y67" s="32">
        <f t="shared" si="16"/>
        <v>499340</v>
      </c>
      <c r="Z67" s="32">
        <f t="shared" si="7"/>
        <v>545279.27999999933</v>
      </c>
      <c r="AC67" s="2">
        <f t="shared" si="8"/>
        <v>6664191.6400000006</v>
      </c>
      <c r="AD67" s="2">
        <f t="shared" si="9"/>
        <v>6826477.1400000006</v>
      </c>
      <c r="AE67" s="2">
        <f t="shared" si="10"/>
        <v>6826477.1400000006</v>
      </c>
      <c r="AF67" s="2">
        <f t="shared" si="11"/>
        <v>7163531.6400000006</v>
      </c>
      <c r="AG67" s="2">
        <f t="shared" si="12"/>
        <v>7209470.9199999999</v>
      </c>
    </row>
    <row r="68" spans="1:33" s="2" customFormat="1" x14ac:dyDescent="0.2">
      <c r="A68" s="1" t="s">
        <v>86</v>
      </c>
      <c r="B68" s="1" t="s">
        <v>11</v>
      </c>
      <c r="C68" s="1" t="s">
        <v>12</v>
      </c>
      <c r="D68" s="1">
        <v>4614</v>
      </c>
      <c r="E68" s="9">
        <v>15320</v>
      </c>
      <c r="F68" s="9">
        <v>64</v>
      </c>
      <c r="G68" s="78">
        <v>5</v>
      </c>
      <c r="H68" s="78">
        <v>2</v>
      </c>
      <c r="I68" s="88">
        <v>1.1075999999999999</v>
      </c>
      <c r="J68" s="78">
        <v>13</v>
      </c>
      <c r="K68" s="1"/>
      <c r="L68" s="10">
        <v>279.26</v>
      </c>
      <c r="M68" s="10">
        <v>285.76</v>
      </c>
      <c r="N68" s="10">
        <v>285.76</v>
      </c>
      <c r="O68" s="10">
        <v>299.26</v>
      </c>
      <c r="P68" s="10">
        <v>330.02</v>
      </c>
      <c r="Q68" s="11"/>
      <c r="R68" s="11">
        <f t="shared" si="2"/>
        <v>6.5</v>
      </c>
      <c r="S68" s="11">
        <f t="shared" si="3"/>
        <v>6.5</v>
      </c>
      <c r="T68" s="11">
        <f t="shared" si="13"/>
        <v>20</v>
      </c>
      <c r="U68" s="11">
        <f t="shared" si="14"/>
        <v>50.759999999999991</v>
      </c>
      <c r="V68" s="1"/>
      <c r="W68" s="12">
        <f t="shared" si="15"/>
        <v>99580</v>
      </c>
      <c r="X68" s="12">
        <f t="shared" si="5"/>
        <v>99580</v>
      </c>
      <c r="Y68" s="12">
        <f t="shared" si="16"/>
        <v>306400</v>
      </c>
      <c r="Z68" s="12">
        <f t="shared" si="7"/>
        <v>777643.19999999984</v>
      </c>
      <c r="AC68" s="2">
        <f t="shared" si="8"/>
        <v>4278263.2</v>
      </c>
      <c r="AD68" s="2">
        <f t="shared" si="9"/>
        <v>4377843.2</v>
      </c>
      <c r="AE68" s="2">
        <f t="shared" si="10"/>
        <v>4377843.2</v>
      </c>
      <c r="AF68" s="2">
        <f t="shared" si="11"/>
        <v>4584663.2</v>
      </c>
      <c r="AG68" s="2">
        <f t="shared" si="12"/>
        <v>5055906.3999999994</v>
      </c>
    </row>
    <row r="69" spans="1:33" s="2" customFormat="1" x14ac:dyDescent="0.2">
      <c r="A69" s="1" t="s">
        <v>87</v>
      </c>
      <c r="B69" s="1" t="s">
        <v>29</v>
      </c>
      <c r="C69" s="1" t="s">
        <v>29</v>
      </c>
      <c r="D69" s="1">
        <v>8029</v>
      </c>
      <c r="E69" s="9">
        <v>29961</v>
      </c>
      <c r="F69" s="9">
        <v>150</v>
      </c>
      <c r="G69" s="78">
        <v>2</v>
      </c>
      <c r="H69" s="78">
        <v>4</v>
      </c>
      <c r="I69" s="88">
        <v>1.0078</v>
      </c>
      <c r="J69" s="78">
        <v>55</v>
      </c>
      <c r="K69" s="1"/>
      <c r="L69" s="10">
        <v>216.35</v>
      </c>
      <c r="M69" s="10">
        <v>222.85</v>
      </c>
      <c r="N69" s="10">
        <v>222.85</v>
      </c>
      <c r="O69" s="10">
        <v>226.02</v>
      </c>
      <c r="P69" s="10">
        <v>226.86</v>
      </c>
      <c r="Q69" s="11"/>
      <c r="R69" s="11">
        <f t="shared" si="2"/>
        <v>6.5</v>
      </c>
      <c r="S69" s="11">
        <f t="shared" si="3"/>
        <v>6.5</v>
      </c>
      <c r="T69" s="11">
        <f t="shared" si="13"/>
        <v>9.6700000000000159</v>
      </c>
      <c r="U69" s="11">
        <f t="shared" si="14"/>
        <v>10.510000000000019</v>
      </c>
      <c r="V69" s="1"/>
      <c r="W69" s="12">
        <f t="shared" si="15"/>
        <v>194746.5</v>
      </c>
      <c r="X69" s="12">
        <f t="shared" si="5"/>
        <v>194746.5</v>
      </c>
      <c r="Y69" s="12">
        <f t="shared" si="16"/>
        <v>289722.87000000046</v>
      </c>
      <c r="Z69" s="12">
        <f t="shared" si="7"/>
        <v>314890.11000000057</v>
      </c>
      <c r="AC69" s="2">
        <f t="shared" si="8"/>
        <v>6482062.3499999996</v>
      </c>
      <c r="AD69" s="2">
        <f t="shared" si="9"/>
        <v>6676808.8499999996</v>
      </c>
      <c r="AE69" s="2">
        <f t="shared" si="10"/>
        <v>6676808.8499999996</v>
      </c>
      <c r="AF69" s="2">
        <f t="shared" si="11"/>
        <v>6771785.2200000007</v>
      </c>
      <c r="AG69" s="2">
        <f t="shared" si="12"/>
        <v>6796952.46</v>
      </c>
    </row>
    <row r="70" spans="1:33" s="2" customFormat="1" x14ac:dyDescent="0.2">
      <c r="A70" s="1" t="s">
        <v>88</v>
      </c>
      <c r="B70" s="1" t="s">
        <v>89</v>
      </c>
      <c r="C70" s="1" t="s">
        <v>12</v>
      </c>
      <c r="D70" s="1">
        <v>6809</v>
      </c>
      <c r="E70" s="9">
        <v>56269</v>
      </c>
      <c r="F70" s="9">
        <v>256</v>
      </c>
      <c r="G70" s="78">
        <v>5</v>
      </c>
      <c r="H70" s="78">
        <v>5</v>
      </c>
      <c r="I70" s="88">
        <v>0.97789999999999999</v>
      </c>
      <c r="J70" s="78">
        <v>82</v>
      </c>
      <c r="K70" s="1"/>
      <c r="L70" s="10">
        <v>271.77999999999997</v>
      </c>
      <c r="M70" s="10">
        <v>278.27999999999997</v>
      </c>
      <c r="N70" s="10">
        <v>278.27999999999997</v>
      </c>
      <c r="O70" s="10">
        <v>291.77999999999997</v>
      </c>
      <c r="P70" s="10">
        <v>298.22000000000003</v>
      </c>
      <c r="Q70" s="11"/>
      <c r="R70" s="11">
        <f t="shared" si="2"/>
        <v>6.5</v>
      </c>
      <c r="S70" s="11">
        <f t="shared" si="3"/>
        <v>6.5</v>
      </c>
      <c r="T70" s="11">
        <f t="shared" si="13"/>
        <v>20</v>
      </c>
      <c r="U70" s="11">
        <f t="shared" si="14"/>
        <v>26.440000000000055</v>
      </c>
      <c r="V70" s="1"/>
      <c r="W70" s="12">
        <f t="shared" si="15"/>
        <v>365748.5</v>
      </c>
      <c r="X70" s="12">
        <f t="shared" si="5"/>
        <v>365748.5</v>
      </c>
      <c r="Y70" s="12">
        <f t="shared" si="16"/>
        <v>1125380</v>
      </c>
      <c r="Z70" s="12">
        <f t="shared" si="7"/>
        <v>1487752.3600000031</v>
      </c>
      <c r="AC70" s="2">
        <f t="shared" si="8"/>
        <v>15292788.819999998</v>
      </c>
      <c r="AD70" s="2">
        <f t="shared" si="9"/>
        <v>15658537.319999998</v>
      </c>
      <c r="AE70" s="2">
        <f t="shared" si="10"/>
        <v>15658537.319999998</v>
      </c>
      <c r="AF70" s="2">
        <f t="shared" si="11"/>
        <v>16418168.819999998</v>
      </c>
      <c r="AG70" s="2">
        <f t="shared" si="12"/>
        <v>16780541.18</v>
      </c>
    </row>
    <row r="71" spans="1:33" s="2" customFormat="1" x14ac:dyDescent="0.2">
      <c r="A71" s="33" t="s">
        <v>90</v>
      </c>
      <c r="B71" s="33" t="s">
        <v>62</v>
      </c>
      <c r="C71" s="33" t="s">
        <v>62</v>
      </c>
      <c r="D71" s="33">
        <v>9530</v>
      </c>
      <c r="E71" s="34">
        <v>46757</v>
      </c>
      <c r="F71" s="34">
        <v>140</v>
      </c>
      <c r="G71" s="80">
        <v>3</v>
      </c>
      <c r="H71" s="80">
        <v>4</v>
      </c>
      <c r="I71" s="90">
        <v>0.76619999999999999</v>
      </c>
      <c r="J71" s="80">
        <v>188</v>
      </c>
      <c r="K71" s="33"/>
      <c r="L71" s="35">
        <v>265.16000000000003</v>
      </c>
      <c r="M71" s="35">
        <v>271.66000000000003</v>
      </c>
      <c r="N71" s="35">
        <v>271.66000000000003</v>
      </c>
      <c r="O71" s="35">
        <v>275.72000000000003</v>
      </c>
      <c r="P71" s="35">
        <v>276.72000000000003</v>
      </c>
      <c r="Q71" s="36"/>
      <c r="R71" s="36">
        <f t="shared" si="2"/>
        <v>6.5</v>
      </c>
      <c r="S71" s="36">
        <f t="shared" si="3"/>
        <v>6.5</v>
      </c>
      <c r="T71" s="36">
        <f t="shared" si="13"/>
        <v>10.560000000000002</v>
      </c>
      <c r="U71" s="36">
        <f t="shared" si="14"/>
        <v>11.560000000000002</v>
      </c>
      <c r="V71" s="33"/>
      <c r="W71" s="37">
        <f t="shared" si="15"/>
        <v>303920.5</v>
      </c>
      <c r="X71" s="37">
        <f t="shared" si="5"/>
        <v>303920.5</v>
      </c>
      <c r="Y71" s="37">
        <f t="shared" si="16"/>
        <v>493753.9200000001</v>
      </c>
      <c r="Z71" s="37">
        <f t="shared" si="7"/>
        <v>540510.92000000016</v>
      </c>
      <c r="AC71" s="2">
        <f t="shared" si="8"/>
        <v>12398086.120000001</v>
      </c>
      <c r="AD71" s="2">
        <f t="shared" si="9"/>
        <v>12702006.620000001</v>
      </c>
      <c r="AE71" s="2">
        <f t="shared" si="10"/>
        <v>12702006.620000001</v>
      </c>
      <c r="AF71" s="2">
        <f t="shared" si="11"/>
        <v>12891840.040000001</v>
      </c>
      <c r="AG71" s="2">
        <f t="shared" si="12"/>
        <v>12938597.040000001</v>
      </c>
    </row>
    <row r="72" spans="1:33" s="2" customFormat="1" x14ac:dyDescent="0.2">
      <c r="A72" s="28" t="s">
        <v>91</v>
      </c>
      <c r="B72" s="28" t="s">
        <v>15</v>
      </c>
      <c r="C72" s="28" t="s">
        <v>15</v>
      </c>
      <c r="D72" s="28">
        <v>9969</v>
      </c>
      <c r="E72" s="29">
        <v>32986</v>
      </c>
      <c r="F72" s="29">
        <v>130</v>
      </c>
      <c r="G72" s="79">
        <v>4</v>
      </c>
      <c r="H72" s="79">
        <v>4</v>
      </c>
      <c r="I72" s="89">
        <v>0.90210000000000001</v>
      </c>
      <c r="J72" s="79">
        <v>142</v>
      </c>
      <c r="K72" s="28"/>
      <c r="L72" s="30">
        <v>239.74</v>
      </c>
      <c r="M72" s="30">
        <v>239.74</v>
      </c>
      <c r="N72" s="30">
        <v>239.74</v>
      </c>
      <c r="O72" s="30">
        <v>234.74</v>
      </c>
      <c r="P72" s="30">
        <v>207.87</v>
      </c>
      <c r="Q72" s="31"/>
      <c r="R72" s="31">
        <f t="shared" si="2"/>
        <v>0</v>
      </c>
      <c r="S72" s="31">
        <f t="shared" si="3"/>
        <v>0</v>
      </c>
      <c r="T72" s="31">
        <f t="shared" ref="T72:T103" si="17">O72-$L72</f>
        <v>-5</v>
      </c>
      <c r="U72" s="31">
        <f t="shared" ref="U72:U103" si="18">P72-$L72</f>
        <v>-31.870000000000005</v>
      </c>
      <c r="V72" s="28"/>
      <c r="W72" s="32">
        <f t="shared" si="15"/>
        <v>0</v>
      </c>
      <c r="X72" s="32">
        <f t="shared" si="5"/>
        <v>0</v>
      </c>
      <c r="Y72" s="32">
        <f t="shared" si="16"/>
        <v>-164930</v>
      </c>
      <c r="Z72" s="32">
        <f t="shared" si="7"/>
        <v>-1051263.82</v>
      </c>
      <c r="AC72" s="2">
        <f t="shared" si="8"/>
        <v>7908063.6400000006</v>
      </c>
      <c r="AD72" s="2">
        <f t="shared" si="9"/>
        <v>7908063.6400000006</v>
      </c>
      <c r="AE72" s="2">
        <f t="shared" si="10"/>
        <v>7908063.6400000006</v>
      </c>
      <c r="AF72" s="2">
        <f t="shared" si="11"/>
        <v>7743133.6400000006</v>
      </c>
      <c r="AG72" s="2">
        <f t="shared" si="12"/>
        <v>6856799.8200000003</v>
      </c>
    </row>
    <row r="73" spans="1:33" s="2" customFormat="1" x14ac:dyDescent="0.2">
      <c r="A73" s="1" t="s">
        <v>92</v>
      </c>
      <c r="B73" s="1" t="s">
        <v>11</v>
      </c>
      <c r="C73" s="1" t="s">
        <v>12</v>
      </c>
      <c r="D73" s="1">
        <v>8433</v>
      </c>
      <c r="E73" s="9">
        <v>25449</v>
      </c>
      <c r="F73" s="9">
        <v>120</v>
      </c>
      <c r="G73" s="78">
        <v>3</v>
      </c>
      <c r="H73" s="78">
        <v>2</v>
      </c>
      <c r="I73" s="88">
        <v>1.0396000000000001</v>
      </c>
      <c r="J73" s="78">
        <v>33</v>
      </c>
      <c r="K73" s="1"/>
      <c r="L73" s="10">
        <v>266.22000000000003</v>
      </c>
      <c r="M73" s="10">
        <v>272.72000000000003</v>
      </c>
      <c r="N73" s="10">
        <v>272.72000000000003</v>
      </c>
      <c r="O73" s="10">
        <v>286.22000000000003</v>
      </c>
      <c r="P73" s="10">
        <v>301.26</v>
      </c>
      <c r="Q73" s="11"/>
      <c r="R73" s="11">
        <f t="shared" ref="R73:R136" si="19">M73-$L73</f>
        <v>6.5</v>
      </c>
      <c r="S73" s="11">
        <f t="shared" ref="S73:S136" si="20">N73-$L73</f>
        <v>6.5</v>
      </c>
      <c r="T73" s="11">
        <f t="shared" si="17"/>
        <v>20</v>
      </c>
      <c r="U73" s="11">
        <f t="shared" si="18"/>
        <v>35.039999999999964</v>
      </c>
      <c r="V73" s="1"/>
      <c r="W73" s="12">
        <f t="shared" ref="W73:W104" si="21">R73*$E73</f>
        <v>165418.5</v>
      </c>
      <c r="X73" s="12">
        <f t="shared" ref="X73:X136" si="22">S73*$E73</f>
        <v>165418.5</v>
      </c>
      <c r="Y73" s="12">
        <f t="shared" ref="Y73:Y104" si="23">T73*$E73</f>
        <v>508980</v>
      </c>
      <c r="Z73" s="12">
        <f t="shared" ref="Z73:Z136" si="24">U73*$E73</f>
        <v>891732.95999999903</v>
      </c>
      <c r="AC73" s="2">
        <f t="shared" ref="AC73:AC136" si="25">L73*$E73</f>
        <v>6775032.7800000003</v>
      </c>
      <c r="AD73" s="2">
        <f t="shared" ref="AD73:AD136" si="26">M73*$E73</f>
        <v>6940451.2800000003</v>
      </c>
      <c r="AE73" s="2">
        <f t="shared" ref="AE73:AE136" si="27">N73*$E73</f>
        <v>6940451.2800000003</v>
      </c>
      <c r="AF73" s="2">
        <f t="shared" ref="AF73:AF136" si="28">O73*$E73</f>
        <v>7284012.7800000003</v>
      </c>
      <c r="AG73" s="2">
        <f t="shared" ref="AG73:AG136" si="29">P73*$E73</f>
        <v>7666765.7400000002</v>
      </c>
    </row>
    <row r="74" spans="1:33" s="2" customFormat="1" x14ac:dyDescent="0.2">
      <c r="A74" s="1" t="s">
        <v>93</v>
      </c>
      <c r="B74" s="1" t="s">
        <v>11</v>
      </c>
      <c r="C74" s="1" t="s">
        <v>12</v>
      </c>
      <c r="D74" s="1">
        <v>20248</v>
      </c>
      <c r="E74" s="9">
        <v>31015</v>
      </c>
      <c r="F74" s="9">
        <v>132</v>
      </c>
      <c r="G74" s="78">
        <v>4</v>
      </c>
      <c r="H74" s="78">
        <v>2</v>
      </c>
      <c r="I74" s="88">
        <v>0.89139999999999997</v>
      </c>
      <c r="J74" s="78">
        <v>149</v>
      </c>
      <c r="K74" s="1"/>
      <c r="L74" s="10">
        <v>265.16000000000003</v>
      </c>
      <c r="M74" s="10">
        <v>265.16000000000003</v>
      </c>
      <c r="N74" s="10">
        <v>265.16000000000003</v>
      </c>
      <c r="O74" s="10">
        <v>260.16000000000003</v>
      </c>
      <c r="P74" s="10">
        <v>253.68</v>
      </c>
      <c r="Q74" s="11"/>
      <c r="R74" s="11">
        <f t="shared" si="19"/>
        <v>0</v>
      </c>
      <c r="S74" s="11">
        <f t="shared" si="20"/>
        <v>0</v>
      </c>
      <c r="T74" s="11">
        <f t="shared" si="17"/>
        <v>-5</v>
      </c>
      <c r="U74" s="11">
        <f t="shared" si="18"/>
        <v>-11.480000000000018</v>
      </c>
      <c r="V74" s="1"/>
      <c r="W74" s="12">
        <f t="shared" si="21"/>
        <v>0</v>
      </c>
      <c r="X74" s="12">
        <f t="shared" si="22"/>
        <v>0</v>
      </c>
      <c r="Y74" s="12">
        <f t="shared" si="23"/>
        <v>-155075</v>
      </c>
      <c r="Z74" s="12">
        <f t="shared" si="24"/>
        <v>-356052.20000000054</v>
      </c>
      <c r="AC74" s="2">
        <f t="shared" si="25"/>
        <v>8223937.4000000004</v>
      </c>
      <c r="AD74" s="2">
        <f t="shared" si="26"/>
        <v>8223937.4000000004</v>
      </c>
      <c r="AE74" s="2">
        <f t="shared" si="27"/>
        <v>8223937.4000000004</v>
      </c>
      <c r="AF74" s="2">
        <f t="shared" si="28"/>
        <v>8068862.4000000004</v>
      </c>
      <c r="AG74" s="2">
        <f t="shared" si="29"/>
        <v>7867885.2000000002</v>
      </c>
    </row>
    <row r="75" spans="1:33" s="2" customFormat="1" x14ac:dyDescent="0.2">
      <c r="A75" s="1" t="s">
        <v>94</v>
      </c>
      <c r="B75" s="1" t="s">
        <v>9</v>
      </c>
      <c r="C75" s="1" t="s">
        <v>9</v>
      </c>
      <c r="D75" s="1">
        <v>20280</v>
      </c>
      <c r="E75" s="9">
        <v>23734</v>
      </c>
      <c r="F75" s="9">
        <v>105</v>
      </c>
      <c r="G75" s="78">
        <v>2</v>
      </c>
      <c r="H75" s="78">
        <v>2</v>
      </c>
      <c r="I75" s="88">
        <v>0.89239999999999997</v>
      </c>
      <c r="J75" s="78">
        <v>147</v>
      </c>
      <c r="K75" s="1"/>
      <c r="L75" s="10">
        <v>262.58999999999997</v>
      </c>
      <c r="M75" s="10">
        <v>269.08999999999997</v>
      </c>
      <c r="N75" s="10">
        <v>269.08999999999997</v>
      </c>
      <c r="O75" s="10">
        <v>271.58</v>
      </c>
      <c r="P75" s="10">
        <v>272.48</v>
      </c>
      <c r="Q75" s="11"/>
      <c r="R75" s="11">
        <f t="shared" si="19"/>
        <v>6.5</v>
      </c>
      <c r="S75" s="11">
        <f t="shared" si="20"/>
        <v>6.5</v>
      </c>
      <c r="T75" s="11">
        <f t="shared" si="17"/>
        <v>8.9900000000000091</v>
      </c>
      <c r="U75" s="11">
        <f t="shared" si="18"/>
        <v>9.8900000000000432</v>
      </c>
      <c r="V75" s="1"/>
      <c r="W75" s="12">
        <f t="shared" si="21"/>
        <v>154271</v>
      </c>
      <c r="X75" s="12">
        <f t="shared" si="22"/>
        <v>154271</v>
      </c>
      <c r="Y75" s="12">
        <f t="shared" si="23"/>
        <v>213368.66000000021</v>
      </c>
      <c r="Z75" s="12">
        <f t="shared" si="24"/>
        <v>234729.26000000103</v>
      </c>
      <c r="AC75" s="2">
        <f t="shared" si="25"/>
        <v>6232311.0599999996</v>
      </c>
      <c r="AD75" s="2">
        <f t="shared" si="26"/>
        <v>6386582.0599999996</v>
      </c>
      <c r="AE75" s="2">
        <f t="shared" si="27"/>
        <v>6386582.0599999996</v>
      </c>
      <c r="AF75" s="2">
        <f t="shared" si="28"/>
        <v>6445679.7199999997</v>
      </c>
      <c r="AG75" s="2">
        <f t="shared" si="29"/>
        <v>6467040.3200000003</v>
      </c>
    </row>
    <row r="76" spans="1:33" s="2" customFormat="1" x14ac:dyDescent="0.2">
      <c r="A76" s="33" t="s">
        <v>95</v>
      </c>
      <c r="B76" s="33" t="s">
        <v>29</v>
      </c>
      <c r="C76" s="33" t="s">
        <v>29</v>
      </c>
      <c r="D76" s="33">
        <v>7153</v>
      </c>
      <c r="E76" s="34">
        <v>17720</v>
      </c>
      <c r="F76" s="34">
        <v>100</v>
      </c>
      <c r="G76" s="80">
        <v>5</v>
      </c>
      <c r="H76" s="80">
        <v>4</v>
      </c>
      <c r="I76" s="90">
        <v>1.0335000000000001</v>
      </c>
      <c r="J76" s="80">
        <v>40</v>
      </c>
      <c r="K76" s="33"/>
      <c r="L76" s="35">
        <v>233.11</v>
      </c>
      <c r="M76" s="35">
        <v>239.61</v>
      </c>
      <c r="N76" s="35">
        <v>239.61</v>
      </c>
      <c r="O76" s="35">
        <v>253.11</v>
      </c>
      <c r="P76" s="35">
        <v>266.18</v>
      </c>
      <c r="Q76" s="36"/>
      <c r="R76" s="36">
        <f t="shared" si="19"/>
        <v>6.5</v>
      </c>
      <c r="S76" s="36">
        <f t="shared" si="20"/>
        <v>6.5</v>
      </c>
      <c r="T76" s="36">
        <f t="shared" si="17"/>
        <v>20</v>
      </c>
      <c r="U76" s="36">
        <f t="shared" si="18"/>
        <v>33.069999999999993</v>
      </c>
      <c r="V76" s="33"/>
      <c r="W76" s="37">
        <f t="shared" si="21"/>
        <v>115180</v>
      </c>
      <c r="X76" s="37">
        <f t="shared" si="22"/>
        <v>115180</v>
      </c>
      <c r="Y76" s="37">
        <f t="shared" si="23"/>
        <v>354400</v>
      </c>
      <c r="Z76" s="37">
        <f t="shared" si="24"/>
        <v>586000.39999999991</v>
      </c>
      <c r="AC76" s="2">
        <f t="shared" si="25"/>
        <v>4130709.2</v>
      </c>
      <c r="AD76" s="2">
        <f t="shared" si="26"/>
        <v>4245889.2</v>
      </c>
      <c r="AE76" s="2">
        <f t="shared" si="27"/>
        <v>4245889.2</v>
      </c>
      <c r="AF76" s="2">
        <f t="shared" si="28"/>
        <v>4485109.2</v>
      </c>
      <c r="AG76" s="2">
        <f t="shared" si="29"/>
        <v>4716709.6000000006</v>
      </c>
    </row>
    <row r="77" spans="1:33" s="2" customFormat="1" x14ac:dyDescent="0.2">
      <c r="A77" s="28" t="s">
        <v>96</v>
      </c>
      <c r="B77" s="28" t="s">
        <v>29</v>
      </c>
      <c r="C77" s="28" t="s">
        <v>29</v>
      </c>
      <c r="D77" s="28">
        <v>10975</v>
      </c>
      <c r="E77" s="29">
        <v>30554</v>
      </c>
      <c r="F77" s="29">
        <v>120</v>
      </c>
      <c r="G77" s="79">
        <v>3</v>
      </c>
      <c r="H77" s="79">
        <v>3</v>
      </c>
      <c r="I77" s="89">
        <v>0.98980000000000001</v>
      </c>
      <c r="J77" s="79">
        <v>69</v>
      </c>
      <c r="K77" s="28"/>
      <c r="L77" s="30">
        <v>231.76</v>
      </c>
      <c r="M77" s="30">
        <v>238.26</v>
      </c>
      <c r="N77" s="30">
        <v>238.26</v>
      </c>
      <c r="O77" s="30">
        <v>251.76</v>
      </c>
      <c r="P77" s="30">
        <v>260.39</v>
      </c>
      <c r="Q77" s="31"/>
      <c r="R77" s="31">
        <f t="shared" si="19"/>
        <v>6.5</v>
      </c>
      <c r="S77" s="31">
        <f t="shared" si="20"/>
        <v>6.5</v>
      </c>
      <c r="T77" s="31">
        <f t="shared" si="17"/>
        <v>20</v>
      </c>
      <c r="U77" s="31">
        <f t="shared" si="18"/>
        <v>28.629999999999995</v>
      </c>
      <c r="V77" s="28"/>
      <c r="W77" s="32">
        <f t="shared" si="21"/>
        <v>198601</v>
      </c>
      <c r="X77" s="32">
        <f t="shared" si="22"/>
        <v>198601</v>
      </c>
      <c r="Y77" s="32">
        <f t="shared" si="23"/>
        <v>611080</v>
      </c>
      <c r="Z77" s="32">
        <f t="shared" si="24"/>
        <v>874761.0199999999</v>
      </c>
      <c r="AC77" s="2">
        <f t="shared" si="25"/>
        <v>7081195.04</v>
      </c>
      <c r="AD77" s="2">
        <f t="shared" si="26"/>
        <v>7279796.04</v>
      </c>
      <c r="AE77" s="2">
        <f t="shared" si="27"/>
        <v>7279796.04</v>
      </c>
      <c r="AF77" s="2">
        <f t="shared" si="28"/>
        <v>7692275.04</v>
      </c>
      <c r="AG77" s="2">
        <f t="shared" si="29"/>
        <v>7955956.0599999996</v>
      </c>
    </row>
    <row r="78" spans="1:33" s="2" customFormat="1" x14ac:dyDescent="0.2">
      <c r="A78" s="1" t="s">
        <v>97</v>
      </c>
      <c r="B78" s="1" t="s">
        <v>66</v>
      </c>
      <c r="C78" s="1" t="s">
        <v>66</v>
      </c>
      <c r="D78" s="1">
        <v>8896</v>
      </c>
      <c r="E78" s="9">
        <v>31130</v>
      </c>
      <c r="F78" s="9">
        <v>120</v>
      </c>
      <c r="G78" s="78">
        <v>2</v>
      </c>
      <c r="H78" s="78">
        <v>2</v>
      </c>
      <c r="I78" s="88">
        <v>0.97570000000000001</v>
      </c>
      <c r="J78" s="78">
        <v>85</v>
      </c>
      <c r="K78" s="1"/>
      <c r="L78" s="10">
        <v>268.12</v>
      </c>
      <c r="M78" s="10">
        <v>268.12</v>
      </c>
      <c r="N78" s="10">
        <v>268.12</v>
      </c>
      <c r="O78" s="10">
        <v>268.99</v>
      </c>
      <c r="P78" s="10">
        <v>269.88</v>
      </c>
      <c r="Q78" s="11"/>
      <c r="R78" s="11">
        <f t="shared" si="19"/>
        <v>0</v>
      </c>
      <c r="S78" s="11">
        <f t="shared" si="20"/>
        <v>0</v>
      </c>
      <c r="T78" s="11">
        <f t="shared" si="17"/>
        <v>0.87000000000000455</v>
      </c>
      <c r="U78" s="11">
        <f t="shared" si="18"/>
        <v>1.7599999999999909</v>
      </c>
      <c r="V78" s="1"/>
      <c r="W78" s="12">
        <f t="shared" si="21"/>
        <v>0</v>
      </c>
      <c r="X78" s="12">
        <f t="shared" si="22"/>
        <v>0</v>
      </c>
      <c r="Y78" s="12">
        <f t="shared" si="23"/>
        <v>27083.10000000014</v>
      </c>
      <c r="Z78" s="12">
        <f t="shared" si="24"/>
        <v>54788.799999999719</v>
      </c>
      <c r="AC78" s="2">
        <f t="shared" si="25"/>
        <v>8346575.6000000006</v>
      </c>
      <c r="AD78" s="2">
        <f t="shared" si="26"/>
        <v>8346575.6000000006</v>
      </c>
      <c r="AE78" s="2">
        <f t="shared" si="27"/>
        <v>8346575.6000000006</v>
      </c>
      <c r="AF78" s="2">
        <f t="shared" si="28"/>
        <v>8373658.7000000002</v>
      </c>
      <c r="AG78" s="2">
        <f t="shared" si="29"/>
        <v>8401364.4000000004</v>
      </c>
    </row>
    <row r="79" spans="1:33" s="2" customFormat="1" x14ac:dyDescent="0.2">
      <c r="A79" s="1" t="s">
        <v>98</v>
      </c>
      <c r="B79" s="1" t="s">
        <v>11</v>
      </c>
      <c r="C79" s="1" t="s">
        <v>12</v>
      </c>
      <c r="D79" s="1">
        <v>20628</v>
      </c>
      <c r="E79" s="9">
        <v>14130</v>
      </c>
      <c r="F79" s="9">
        <v>70</v>
      </c>
      <c r="G79" s="78">
        <v>4</v>
      </c>
      <c r="H79" s="78">
        <v>1</v>
      </c>
      <c r="I79" s="88">
        <v>0.91290000000000004</v>
      </c>
      <c r="J79" s="78">
        <v>135</v>
      </c>
      <c r="K79" s="1"/>
      <c r="L79" s="10">
        <v>281.24</v>
      </c>
      <c r="M79" s="10">
        <v>281.24</v>
      </c>
      <c r="N79" s="10">
        <v>281.24</v>
      </c>
      <c r="O79" s="10">
        <v>276.24</v>
      </c>
      <c r="P79" s="10">
        <v>249.98</v>
      </c>
      <c r="Q79" s="11"/>
      <c r="R79" s="11">
        <f t="shared" si="19"/>
        <v>0</v>
      </c>
      <c r="S79" s="11">
        <f t="shared" si="20"/>
        <v>0</v>
      </c>
      <c r="T79" s="11">
        <f t="shared" si="17"/>
        <v>-5</v>
      </c>
      <c r="U79" s="11">
        <f t="shared" si="18"/>
        <v>-31.260000000000019</v>
      </c>
      <c r="V79" s="1"/>
      <c r="W79" s="12">
        <f t="shared" si="21"/>
        <v>0</v>
      </c>
      <c r="X79" s="12">
        <f t="shared" si="22"/>
        <v>0</v>
      </c>
      <c r="Y79" s="12">
        <f t="shared" si="23"/>
        <v>-70650</v>
      </c>
      <c r="Z79" s="12">
        <f t="shared" si="24"/>
        <v>-441703.80000000028</v>
      </c>
      <c r="AC79" s="2">
        <f t="shared" si="25"/>
        <v>3973921.2</v>
      </c>
      <c r="AD79" s="2">
        <f t="shared" si="26"/>
        <v>3973921.2</v>
      </c>
      <c r="AE79" s="2">
        <f t="shared" si="27"/>
        <v>3973921.2</v>
      </c>
      <c r="AF79" s="2">
        <f t="shared" si="28"/>
        <v>3903271.2</v>
      </c>
      <c r="AG79" s="2">
        <f t="shared" si="29"/>
        <v>3532217.4</v>
      </c>
    </row>
    <row r="80" spans="1:33" s="2" customFormat="1" x14ac:dyDescent="0.2">
      <c r="A80" s="1" t="s">
        <v>99</v>
      </c>
      <c r="B80" s="1" t="s">
        <v>11</v>
      </c>
      <c r="C80" s="1" t="s">
        <v>12</v>
      </c>
      <c r="D80" s="1">
        <v>10439</v>
      </c>
      <c r="E80" s="9">
        <v>40696</v>
      </c>
      <c r="F80" s="9">
        <v>160</v>
      </c>
      <c r="G80" s="78">
        <v>3</v>
      </c>
      <c r="H80" s="78">
        <v>1</v>
      </c>
      <c r="I80" s="88">
        <v>0.92969999999999997</v>
      </c>
      <c r="J80" s="78">
        <v>120</v>
      </c>
      <c r="K80" s="1"/>
      <c r="L80" s="10">
        <v>229.94</v>
      </c>
      <c r="M80" s="10">
        <v>236.44</v>
      </c>
      <c r="N80" s="10">
        <v>236.44</v>
      </c>
      <c r="O80" s="10">
        <v>245.29</v>
      </c>
      <c r="P80" s="10">
        <v>246.15</v>
      </c>
      <c r="Q80" s="11"/>
      <c r="R80" s="11">
        <f t="shared" si="19"/>
        <v>6.5</v>
      </c>
      <c r="S80" s="11">
        <f t="shared" si="20"/>
        <v>6.5</v>
      </c>
      <c r="T80" s="11">
        <f t="shared" si="17"/>
        <v>15.349999999999994</v>
      </c>
      <c r="U80" s="11">
        <f t="shared" si="18"/>
        <v>16.210000000000008</v>
      </c>
      <c r="V80" s="1"/>
      <c r="W80" s="12">
        <f t="shared" si="21"/>
        <v>264524</v>
      </c>
      <c r="X80" s="12">
        <f t="shared" si="22"/>
        <v>264524</v>
      </c>
      <c r="Y80" s="12">
        <f t="shared" si="23"/>
        <v>624683.59999999974</v>
      </c>
      <c r="Z80" s="12">
        <f t="shared" si="24"/>
        <v>659682.16000000038</v>
      </c>
      <c r="AC80" s="2">
        <f t="shared" si="25"/>
        <v>9357638.2400000002</v>
      </c>
      <c r="AD80" s="2">
        <f t="shared" si="26"/>
        <v>9622162.2400000002</v>
      </c>
      <c r="AE80" s="2">
        <f t="shared" si="27"/>
        <v>9622162.2400000002</v>
      </c>
      <c r="AF80" s="2">
        <f t="shared" si="28"/>
        <v>9982321.8399999999</v>
      </c>
      <c r="AG80" s="2">
        <f t="shared" si="29"/>
        <v>10017320.4</v>
      </c>
    </row>
    <row r="81" spans="1:33" s="2" customFormat="1" x14ac:dyDescent="0.2">
      <c r="A81" s="33" t="s">
        <v>100</v>
      </c>
      <c r="B81" s="33" t="s">
        <v>7</v>
      </c>
      <c r="C81" s="33" t="s">
        <v>7</v>
      </c>
      <c r="D81" s="33">
        <v>8425</v>
      </c>
      <c r="E81" s="34">
        <v>21293</v>
      </c>
      <c r="F81" s="34">
        <v>90</v>
      </c>
      <c r="G81" s="80">
        <v>2</v>
      </c>
      <c r="H81" s="80">
        <v>3</v>
      </c>
      <c r="I81" s="90">
        <v>1.0629</v>
      </c>
      <c r="J81" s="80">
        <v>26</v>
      </c>
      <c r="K81" s="33"/>
      <c r="L81" s="35">
        <v>249.93</v>
      </c>
      <c r="M81" s="35">
        <v>256.43</v>
      </c>
      <c r="N81" s="35">
        <v>256.43</v>
      </c>
      <c r="O81" s="35">
        <v>269.93</v>
      </c>
      <c r="P81" s="35">
        <v>290.79000000000002</v>
      </c>
      <c r="Q81" s="36"/>
      <c r="R81" s="36">
        <f t="shared" si="19"/>
        <v>6.5</v>
      </c>
      <c r="S81" s="36">
        <f t="shared" si="20"/>
        <v>6.5</v>
      </c>
      <c r="T81" s="36">
        <f t="shared" si="17"/>
        <v>20</v>
      </c>
      <c r="U81" s="36">
        <f t="shared" si="18"/>
        <v>40.860000000000014</v>
      </c>
      <c r="V81" s="33"/>
      <c r="W81" s="37">
        <f t="shared" si="21"/>
        <v>138404.5</v>
      </c>
      <c r="X81" s="37">
        <f t="shared" si="22"/>
        <v>138404.5</v>
      </c>
      <c r="Y81" s="37">
        <f t="shared" si="23"/>
        <v>425860</v>
      </c>
      <c r="Z81" s="37">
        <f t="shared" si="24"/>
        <v>870031.98000000033</v>
      </c>
      <c r="AC81" s="2">
        <f t="shared" si="25"/>
        <v>5321759.49</v>
      </c>
      <c r="AD81" s="2">
        <f t="shared" si="26"/>
        <v>5460163.9900000002</v>
      </c>
      <c r="AE81" s="2">
        <f t="shared" si="27"/>
        <v>5460163.9900000002</v>
      </c>
      <c r="AF81" s="2">
        <f t="shared" si="28"/>
        <v>5747619.4900000002</v>
      </c>
      <c r="AG81" s="2">
        <f t="shared" si="29"/>
        <v>6191791.4700000007</v>
      </c>
    </row>
    <row r="82" spans="1:33" s="2" customFormat="1" x14ac:dyDescent="0.2">
      <c r="A82" s="28" t="s">
        <v>101</v>
      </c>
      <c r="B82" s="28" t="s">
        <v>102</v>
      </c>
      <c r="C82" s="28" t="s">
        <v>102</v>
      </c>
      <c r="D82" s="28">
        <v>10934</v>
      </c>
      <c r="E82" s="29">
        <v>33562</v>
      </c>
      <c r="F82" s="29">
        <v>217</v>
      </c>
      <c r="G82" s="79">
        <v>4</v>
      </c>
      <c r="H82" s="79">
        <v>2</v>
      </c>
      <c r="I82" s="89">
        <v>0.92230000000000001</v>
      </c>
      <c r="J82" s="79">
        <v>125</v>
      </c>
      <c r="K82" s="28"/>
      <c r="L82" s="30">
        <v>248.28</v>
      </c>
      <c r="M82" s="30">
        <v>248.28</v>
      </c>
      <c r="N82" s="30">
        <v>248.28</v>
      </c>
      <c r="O82" s="30">
        <v>243.28</v>
      </c>
      <c r="P82" s="30">
        <v>214.95</v>
      </c>
      <c r="Q82" s="31"/>
      <c r="R82" s="31">
        <f t="shared" si="19"/>
        <v>0</v>
      </c>
      <c r="S82" s="31">
        <f t="shared" si="20"/>
        <v>0</v>
      </c>
      <c r="T82" s="31">
        <f t="shared" si="17"/>
        <v>-5</v>
      </c>
      <c r="U82" s="31">
        <f t="shared" si="18"/>
        <v>-33.330000000000013</v>
      </c>
      <c r="V82" s="28"/>
      <c r="W82" s="32">
        <f t="shared" si="21"/>
        <v>0</v>
      </c>
      <c r="X82" s="32">
        <f t="shared" si="22"/>
        <v>0</v>
      </c>
      <c r="Y82" s="32">
        <f t="shared" si="23"/>
        <v>-167810</v>
      </c>
      <c r="Z82" s="32">
        <f t="shared" si="24"/>
        <v>-1118621.4600000004</v>
      </c>
      <c r="AC82" s="2">
        <f t="shared" si="25"/>
        <v>8332773.3600000003</v>
      </c>
      <c r="AD82" s="2">
        <f t="shared" si="26"/>
        <v>8332773.3600000003</v>
      </c>
      <c r="AE82" s="2">
        <f t="shared" si="27"/>
        <v>8332773.3600000003</v>
      </c>
      <c r="AF82" s="2">
        <f t="shared" si="28"/>
        <v>8164963.3600000003</v>
      </c>
      <c r="AG82" s="2">
        <f t="shared" si="29"/>
        <v>7214151.8999999994</v>
      </c>
    </row>
    <row r="83" spans="1:33" s="2" customFormat="1" x14ac:dyDescent="0.2">
      <c r="A83" s="1" t="s">
        <v>103</v>
      </c>
      <c r="B83" s="1" t="s">
        <v>11</v>
      </c>
      <c r="C83" s="1" t="s">
        <v>12</v>
      </c>
      <c r="D83" s="1">
        <v>20272</v>
      </c>
      <c r="E83" s="9">
        <v>18851</v>
      </c>
      <c r="F83" s="9">
        <v>120</v>
      </c>
      <c r="G83" s="78">
        <v>4</v>
      </c>
      <c r="H83" s="78">
        <v>4</v>
      </c>
      <c r="I83" s="88">
        <v>1.0616000000000001</v>
      </c>
      <c r="J83" s="78">
        <v>28</v>
      </c>
      <c r="K83" s="1"/>
      <c r="L83" s="10">
        <v>292.79000000000002</v>
      </c>
      <c r="M83" s="10">
        <v>299.29000000000002</v>
      </c>
      <c r="N83" s="10">
        <v>299.29000000000002</v>
      </c>
      <c r="O83" s="10">
        <v>312.79000000000002</v>
      </c>
      <c r="P83" s="10">
        <v>339.62</v>
      </c>
      <c r="Q83" s="11"/>
      <c r="R83" s="11">
        <f t="shared" si="19"/>
        <v>6.5</v>
      </c>
      <c r="S83" s="11">
        <f t="shared" si="20"/>
        <v>6.5</v>
      </c>
      <c r="T83" s="11">
        <f t="shared" si="17"/>
        <v>20</v>
      </c>
      <c r="U83" s="11">
        <f t="shared" si="18"/>
        <v>46.829999999999984</v>
      </c>
      <c r="V83" s="1"/>
      <c r="W83" s="12">
        <f t="shared" si="21"/>
        <v>122531.5</v>
      </c>
      <c r="X83" s="12">
        <f t="shared" si="22"/>
        <v>122531.5</v>
      </c>
      <c r="Y83" s="12">
        <f t="shared" si="23"/>
        <v>377020</v>
      </c>
      <c r="Z83" s="12">
        <f t="shared" si="24"/>
        <v>882792.32999999973</v>
      </c>
      <c r="AC83" s="2">
        <f t="shared" si="25"/>
        <v>5519384.29</v>
      </c>
      <c r="AD83" s="2">
        <f t="shared" si="26"/>
        <v>5641915.79</v>
      </c>
      <c r="AE83" s="2">
        <f t="shared" si="27"/>
        <v>5641915.79</v>
      </c>
      <c r="AF83" s="2">
        <f t="shared" si="28"/>
        <v>5896404.29</v>
      </c>
      <c r="AG83" s="2">
        <f t="shared" si="29"/>
        <v>6402176.6200000001</v>
      </c>
    </row>
    <row r="84" spans="1:33" s="2" customFormat="1" x14ac:dyDescent="0.2">
      <c r="A84" s="1" t="s">
        <v>104</v>
      </c>
      <c r="B84" s="1" t="s">
        <v>29</v>
      </c>
      <c r="C84" s="1" t="s">
        <v>29</v>
      </c>
      <c r="D84" s="1">
        <v>20355</v>
      </c>
      <c r="E84" s="9">
        <v>35463</v>
      </c>
      <c r="F84" s="9">
        <v>162</v>
      </c>
      <c r="G84" s="78">
        <v>1</v>
      </c>
      <c r="H84" s="78">
        <v>4</v>
      </c>
      <c r="I84" s="88">
        <v>0.9405</v>
      </c>
      <c r="J84" s="78">
        <v>112</v>
      </c>
      <c r="K84" s="1"/>
      <c r="L84" s="10">
        <v>231.18</v>
      </c>
      <c r="M84" s="10">
        <v>231.18</v>
      </c>
      <c r="N84" s="10">
        <v>231.18</v>
      </c>
      <c r="O84" s="10">
        <v>226.18</v>
      </c>
      <c r="P84" s="10">
        <v>205.88</v>
      </c>
      <c r="Q84" s="11"/>
      <c r="R84" s="11">
        <f t="shared" si="19"/>
        <v>0</v>
      </c>
      <c r="S84" s="11">
        <f t="shared" si="20"/>
        <v>0</v>
      </c>
      <c r="T84" s="11">
        <f t="shared" si="17"/>
        <v>-5</v>
      </c>
      <c r="U84" s="11">
        <f t="shared" si="18"/>
        <v>-25.300000000000011</v>
      </c>
      <c r="V84" s="1"/>
      <c r="W84" s="12">
        <f t="shared" si="21"/>
        <v>0</v>
      </c>
      <c r="X84" s="12">
        <f t="shared" si="22"/>
        <v>0</v>
      </c>
      <c r="Y84" s="12">
        <f t="shared" si="23"/>
        <v>-177315</v>
      </c>
      <c r="Z84" s="12">
        <f t="shared" si="24"/>
        <v>-897213.90000000037</v>
      </c>
      <c r="AC84" s="2">
        <f t="shared" si="25"/>
        <v>8198336.3399999999</v>
      </c>
      <c r="AD84" s="2">
        <f t="shared" si="26"/>
        <v>8198336.3399999999</v>
      </c>
      <c r="AE84" s="2">
        <f t="shared" si="27"/>
        <v>8198336.3399999999</v>
      </c>
      <c r="AF84" s="2">
        <f t="shared" si="28"/>
        <v>8021021.3399999999</v>
      </c>
      <c r="AG84" s="2">
        <f t="shared" si="29"/>
        <v>7301122.4399999995</v>
      </c>
    </row>
    <row r="85" spans="1:33" s="2" customFormat="1" x14ac:dyDescent="0.2">
      <c r="A85" s="1" t="s">
        <v>105</v>
      </c>
      <c r="B85" s="1" t="s">
        <v>11</v>
      </c>
      <c r="C85" s="1" t="s">
        <v>12</v>
      </c>
      <c r="D85" s="1">
        <v>4945</v>
      </c>
      <c r="E85" s="9">
        <v>15939</v>
      </c>
      <c r="F85" s="9">
        <v>60</v>
      </c>
      <c r="G85" s="78">
        <v>4</v>
      </c>
      <c r="H85" s="78">
        <v>2</v>
      </c>
      <c r="I85" s="88">
        <v>0.69169999999999998</v>
      </c>
      <c r="J85" s="78">
        <v>195</v>
      </c>
      <c r="K85" s="1"/>
      <c r="L85" s="10">
        <v>217.64</v>
      </c>
      <c r="M85" s="10">
        <v>217.64</v>
      </c>
      <c r="N85" s="10">
        <v>217.64</v>
      </c>
      <c r="O85" s="10">
        <v>212.64</v>
      </c>
      <c r="P85" s="10">
        <v>204.2</v>
      </c>
      <c r="Q85" s="11"/>
      <c r="R85" s="11">
        <f t="shared" si="19"/>
        <v>0</v>
      </c>
      <c r="S85" s="11">
        <f t="shared" si="20"/>
        <v>0</v>
      </c>
      <c r="T85" s="11">
        <f t="shared" si="17"/>
        <v>-5</v>
      </c>
      <c r="U85" s="11">
        <f t="shared" si="18"/>
        <v>-13.439999999999998</v>
      </c>
      <c r="V85" s="1"/>
      <c r="W85" s="12">
        <f t="shared" si="21"/>
        <v>0</v>
      </c>
      <c r="X85" s="12">
        <f t="shared" si="22"/>
        <v>0</v>
      </c>
      <c r="Y85" s="12">
        <f t="shared" si="23"/>
        <v>-79695</v>
      </c>
      <c r="Z85" s="12">
        <f t="shared" si="24"/>
        <v>-214220.15999999997</v>
      </c>
      <c r="AC85" s="2">
        <f t="shared" si="25"/>
        <v>3468963.96</v>
      </c>
      <c r="AD85" s="2">
        <f t="shared" si="26"/>
        <v>3468963.96</v>
      </c>
      <c r="AE85" s="2">
        <f t="shared" si="27"/>
        <v>3468963.96</v>
      </c>
      <c r="AF85" s="2">
        <f t="shared" si="28"/>
        <v>3389268.96</v>
      </c>
      <c r="AG85" s="2">
        <f t="shared" si="29"/>
        <v>3254743.8</v>
      </c>
    </row>
    <row r="86" spans="1:33" s="2" customFormat="1" x14ac:dyDescent="0.2">
      <c r="A86" s="33" t="s">
        <v>106</v>
      </c>
      <c r="B86" s="33" t="s">
        <v>102</v>
      </c>
      <c r="C86" s="33" t="s">
        <v>102</v>
      </c>
      <c r="D86" s="33">
        <v>9902</v>
      </c>
      <c r="E86" s="34">
        <v>35208</v>
      </c>
      <c r="F86" s="34">
        <v>153</v>
      </c>
      <c r="G86" s="80">
        <v>1</v>
      </c>
      <c r="H86" s="80">
        <v>3</v>
      </c>
      <c r="I86" s="90">
        <v>0.96960000000000002</v>
      </c>
      <c r="J86" s="80">
        <v>88</v>
      </c>
      <c r="K86" s="33"/>
      <c r="L86" s="35">
        <v>242.59</v>
      </c>
      <c r="M86" s="35">
        <v>249.09</v>
      </c>
      <c r="N86" s="35">
        <v>249.09</v>
      </c>
      <c r="O86" s="35">
        <v>262.59000000000003</v>
      </c>
      <c r="P86" s="35">
        <v>270.79000000000002</v>
      </c>
      <c r="Q86" s="36"/>
      <c r="R86" s="36">
        <f t="shared" si="19"/>
        <v>6.5</v>
      </c>
      <c r="S86" s="36">
        <f t="shared" si="20"/>
        <v>6.5</v>
      </c>
      <c r="T86" s="36">
        <f t="shared" si="17"/>
        <v>20.000000000000028</v>
      </c>
      <c r="U86" s="36">
        <f t="shared" si="18"/>
        <v>28.200000000000017</v>
      </c>
      <c r="V86" s="33"/>
      <c r="W86" s="37">
        <f t="shared" si="21"/>
        <v>228852</v>
      </c>
      <c r="X86" s="37">
        <f t="shared" si="22"/>
        <v>228852</v>
      </c>
      <c r="Y86" s="37">
        <f t="shared" si="23"/>
        <v>704160.00000000105</v>
      </c>
      <c r="Z86" s="37">
        <f t="shared" si="24"/>
        <v>992865.60000000056</v>
      </c>
      <c r="AC86" s="2">
        <f t="shared" si="25"/>
        <v>8541108.7200000007</v>
      </c>
      <c r="AD86" s="2">
        <f t="shared" si="26"/>
        <v>8769960.7200000007</v>
      </c>
      <c r="AE86" s="2">
        <f t="shared" si="27"/>
        <v>8769960.7200000007</v>
      </c>
      <c r="AF86" s="2">
        <f t="shared" si="28"/>
        <v>9245268.7200000007</v>
      </c>
      <c r="AG86" s="2">
        <f t="shared" si="29"/>
        <v>9533974.3200000003</v>
      </c>
    </row>
    <row r="87" spans="1:33" s="2" customFormat="1" x14ac:dyDescent="0.2">
      <c r="A87" s="28" t="s">
        <v>107</v>
      </c>
      <c r="B87" s="28" t="s">
        <v>11</v>
      </c>
      <c r="C87" s="28" t="s">
        <v>12</v>
      </c>
      <c r="D87" s="28">
        <v>21858</v>
      </c>
      <c r="E87" s="29">
        <v>22194</v>
      </c>
      <c r="F87" s="29">
        <v>96</v>
      </c>
      <c r="G87" s="79">
        <v>5</v>
      </c>
      <c r="H87" s="79">
        <v>3</v>
      </c>
      <c r="I87" s="89">
        <v>1.0366</v>
      </c>
      <c r="J87" s="79">
        <v>36</v>
      </c>
      <c r="K87" s="28"/>
      <c r="L87" s="30">
        <v>272.74</v>
      </c>
      <c r="M87" s="30">
        <v>279.24</v>
      </c>
      <c r="N87" s="30">
        <v>279.24</v>
      </c>
      <c r="O87" s="30">
        <v>292.74</v>
      </c>
      <c r="P87" s="30">
        <v>309.87</v>
      </c>
      <c r="Q87" s="31"/>
      <c r="R87" s="31">
        <f t="shared" si="19"/>
        <v>6.5</v>
      </c>
      <c r="S87" s="31">
        <f t="shared" si="20"/>
        <v>6.5</v>
      </c>
      <c r="T87" s="31">
        <f t="shared" si="17"/>
        <v>20</v>
      </c>
      <c r="U87" s="31">
        <f t="shared" si="18"/>
        <v>37.129999999999995</v>
      </c>
      <c r="V87" s="28"/>
      <c r="W87" s="32">
        <f t="shared" si="21"/>
        <v>144261</v>
      </c>
      <c r="X87" s="32">
        <f t="shared" si="22"/>
        <v>144261</v>
      </c>
      <c r="Y87" s="32">
        <f t="shared" si="23"/>
        <v>443880</v>
      </c>
      <c r="Z87" s="32">
        <f t="shared" si="24"/>
        <v>824063.21999999986</v>
      </c>
      <c r="AC87" s="2">
        <f t="shared" si="25"/>
        <v>6053191.5600000005</v>
      </c>
      <c r="AD87" s="2">
        <f t="shared" si="26"/>
        <v>6197452.5600000005</v>
      </c>
      <c r="AE87" s="2">
        <f t="shared" si="27"/>
        <v>6197452.5600000005</v>
      </c>
      <c r="AF87" s="2">
        <f t="shared" si="28"/>
        <v>6497071.5600000005</v>
      </c>
      <c r="AG87" s="2">
        <f t="shared" si="29"/>
        <v>6877254.7800000003</v>
      </c>
    </row>
    <row r="88" spans="1:33" s="2" customFormat="1" x14ac:dyDescent="0.2">
      <c r="A88" s="1" t="s">
        <v>108</v>
      </c>
      <c r="B88" s="1" t="s">
        <v>11</v>
      </c>
      <c r="C88" s="1" t="s">
        <v>12</v>
      </c>
      <c r="D88" s="1">
        <v>9647</v>
      </c>
      <c r="E88" s="9">
        <v>37003</v>
      </c>
      <c r="F88" s="9">
        <v>128</v>
      </c>
      <c r="G88" s="78">
        <v>1</v>
      </c>
      <c r="H88" s="78">
        <v>4</v>
      </c>
      <c r="I88" s="88">
        <v>0.73799999999999999</v>
      </c>
      <c r="J88" s="78">
        <v>192</v>
      </c>
      <c r="K88" s="1"/>
      <c r="L88" s="10">
        <v>214.65</v>
      </c>
      <c r="M88" s="10">
        <v>218.25</v>
      </c>
      <c r="N88" s="10">
        <v>218.91</v>
      </c>
      <c r="O88" s="10">
        <v>219.58</v>
      </c>
      <c r="P88" s="10">
        <v>220.27</v>
      </c>
      <c r="Q88" s="11"/>
      <c r="R88" s="11">
        <f t="shared" si="19"/>
        <v>3.5999999999999943</v>
      </c>
      <c r="S88" s="11">
        <f t="shared" si="20"/>
        <v>4.2599999999999909</v>
      </c>
      <c r="T88" s="11">
        <f t="shared" si="17"/>
        <v>4.9300000000000068</v>
      </c>
      <c r="U88" s="11">
        <f t="shared" si="18"/>
        <v>5.6200000000000045</v>
      </c>
      <c r="V88" s="1"/>
      <c r="W88" s="12">
        <f t="shared" si="21"/>
        <v>133210.79999999978</v>
      </c>
      <c r="X88" s="12">
        <f t="shared" si="22"/>
        <v>157632.77999999965</v>
      </c>
      <c r="Y88" s="12">
        <f t="shared" si="23"/>
        <v>182424.79000000024</v>
      </c>
      <c r="Z88" s="12">
        <f t="shared" si="24"/>
        <v>207956.86000000016</v>
      </c>
      <c r="AC88" s="2">
        <f t="shared" si="25"/>
        <v>7942693.9500000002</v>
      </c>
      <c r="AD88" s="2">
        <f t="shared" si="26"/>
        <v>8075904.75</v>
      </c>
      <c r="AE88" s="2">
        <f t="shared" si="27"/>
        <v>8100326.7299999995</v>
      </c>
      <c r="AF88" s="2">
        <f t="shared" si="28"/>
        <v>8125118.7400000002</v>
      </c>
      <c r="AG88" s="2">
        <f t="shared" si="29"/>
        <v>8150650.8100000005</v>
      </c>
    </row>
    <row r="89" spans="1:33" s="2" customFormat="1" x14ac:dyDescent="0.2">
      <c r="A89" s="1" t="s">
        <v>109</v>
      </c>
      <c r="B89" s="1" t="s">
        <v>29</v>
      </c>
      <c r="C89" s="1" t="s">
        <v>29</v>
      </c>
      <c r="D89" s="1">
        <v>8961</v>
      </c>
      <c r="E89" s="9">
        <v>26504</v>
      </c>
      <c r="F89" s="9">
        <v>125</v>
      </c>
      <c r="G89" s="78">
        <v>1</v>
      </c>
      <c r="H89" s="78">
        <v>3</v>
      </c>
      <c r="I89" s="88">
        <v>0.96509999999999996</v>
      </c>
      <c r="J89" s="78">
        <v>93</v>
      </c>
      <c r="K89" s="1"/>
      <c r="L89" s="10">
        <v>257.54000000000002</v>
      </c>
      <c r="M89" s="10">
        <v>258.27999999999997</v>
      </c>
      <c r="N89" s="10">
        <v>259.14999999999998</v>
      </c>
      <c r="O89" s="10">
        <v>260.04000000000002</v>
      </c>
      <c r="P89" s="10">
        <v>260.93</v>
      </c>
      <c r="Q89" s="11"/>
      <c r="R89" s="11">
        <f t="shared" si="19"/>
        <v>0.73999999999995225</v>
      </c>
      <c r="S89" s="11">
        <f t="shared" si="20"/>
        <v>1.6099999999999568</v>
      </c>
      <c r="T89" s="11">
        <f t="shared" si="17"/>
        <v>2.5</v>
      </c>
      <c r="U89" s="11">
        <f t="shared" si="18"/>
        <v>3.3899999999999864</v>
      </c>
      <c r="V89" s="1"/>
      <c r="W89" s="12">
        <f t="shared" si="21"/>
        <v>19612.959999998733</v>
      </c>
      <c r="X89" s="12">
        <f t="shared" si="22"/>
        <v>42671.439999998853</v>
      </c>
      <c r="Y89" s="12">
        <f t="shared" si="23"/>
        <v>66260</v>
      </c>
      <c r="Z89" s="12">
        <f t="shared" si="24"/>
        <v>89848.559999999634</v>
      </c>
      <c r="AC89" s="2">
        <f t="shared" si="25"/>
        <v>6825840.1600000001</v>
      </c>
      <c r="AD89" s="2">
        <f t="shared" si="26"/>
        <v>6845453.1199999992</v>
      </c>
      <c r="AE89" s="2">
        <f t="shared" si="27"/>
        <v>6868511.5999999996</v>
      </c>
      <c r="AF89" s="2">
        <f t="shared" si="28"/>
        <v>6892100.1600000001</v>
      </c>
      <c r="AG89" s="2">
        <f t="shared" si="29"/>
        <v>6915688.7199999997</v>
      </c>
    </row>
    <row r="90" spans="1:33" s="2" customFormat="1" x14ac:dyDescent="0.2">
      <c r="A90" s="1" t="s">
        <v>110</v>
      </c>
      <c r="B90" s="1" t="s">
        <v>51</v>
      </c>
      <c r="C90" s="1" t="s">
        <v>51</v>
      </c>
      <c r="D90" s="1">
        <v>927</v>
      </c>
      <c r="E90" s="9">
        <v>64194</v>
      </c>
      <c r="F90" s="9">
        <v>257</v>
      </c>
      <c r="G90" s="78">
        <v>3</v>
      </c>
      <c r="H90" s="78">
        <v>3</v>
      </c>
      <c r="I90" s="88">
        <v>1.0053000000000001</v>
      </c>
      <c r="J90" s="78">
        <v>56</v>
      </c>
      <c r="K90" s="1"/>
      <c r="L90" s="10">
        <v>297.29000000000002</v>
      </c>
      <c r="M90" s="10">
        <v>297.29000000000002</v>
      </c>
      <c r="N90" s="10">
        <v>297.29000000000002</v>
      </c>
      <c r="O90" s="10">
        <v>292.29000000000002</v>
      </c>
      <c r="P90" s="10">
        <v>285.99</v>
      </c>
      <c r="Q90" s="11"/>
      <c r="R90" s="11">
        <f t="shared" si="19"/>
        <v>0</v>
      </c>
      <c r="S90" s="11">
        <f t="shared" si="20"/>
        <v>0</v>
      </c>
      <c r="T90" s="11">
        <f t="shared" si="17"/>
        <v>-5</v>
      </c>
      <c r="U90" s="11">
        <f t="shared" si="18"/>
        <v>-11.300000000000011</v>
      </c>
      <c r="V90" s="1"/>
      <c r="W90" s="12">
        <f t="shared" si="21"/>
        <v>0</v>
      </c>
      <c r="X90" s="12">
        <f t="shared" si="22"/>
        <v>0</v>
      </c>
      <c r="Y90" s="12">
        <f t="shared" si="23"/>
        <v>-320970</v>
      </c>
      <c r="Z90" s="12">
        <f t="shared" si="24"/>
        <v>-725392.20000000077</v>
      </c>
      <c r="AC90" s="2">
        <f t="shared" si="25"/>
        <v>19084234.260000002</v>
      </c>
      <c r="AD90" s="2">
        <f t="shared" si="26"/>
        <v>19084234.260000002</v>
      </c>
      <c r="AE90" s="2">
        <f t="shared" si="27"/>
        <v>19084234.260000002</v>
      </c>
      <c r="AF90" s="2">
        <f t="shared" si="28"/>
        <v>18763264.260000002</v>
      </c>
      <c r="AG90" s="2">
        <f t="shared" si="29"/>
        <v>18358842.060000002</v>
      </c>
    </row>
    <row r="91" spans="1:33" s="2" customFormat="1" x14ac:dyDescent="0.2">
      <c r="A91" s="33" t="s">
        <v>111</v>
      </c>
      <c r="B91" s="33" t="s">
        <v>15</v>
      </c>
      <c r="C91" s="33" t="s">
        <v>15</v>
      </c>
      <c r="D91" s="33">
        <v>5876</v>
      </c>
      <c r="E91" s="34">
        <v>31375</v>
      </c>
      <c r="F91" s="34">
        <v>160</v>
      </c>
      <c r="G91" s="80">
        <v>2</v>
      </c>
      <c r="H91" s="80">
        <v>3</v>
      </c>
      <c r="I91" s="90">
        <v>0.88380000000000003</v>
      </c>
      <c r="J91" s="80">
        <v>153</v>
      </c>
      <c r="K91" s="33"/>
      <c r="L91" s="35">
        <v>253</v>
      </c>
      <c r="M91" s="35">
        <v>253</v>
      </c>
      <c r="N91" s="35">
        <v>253</v>
      </c>
      <c r="O91" s="35">
        <v>248</v>
      </c>
      <c r="P91" s="35">
        <v>203.06</v>
      </c>
      <c r="Q91" s="36"/>
      <c r="R91" s="36">
        <f t="shared" si="19"/>
        <v>0</v>
      </c>
      <c r="S91" s="36">
        <f t="shared" si="20"/>
        <v>0</v>
      </c>
      <c r="T91" s="36">
        <f t="shared" si="17"/>
        <v>-5</v>
      </c>
      <c r="U91" s="36">
        <f t="shared" si="18"/>
        <v>-49.94</v>
      </c>
      <c r="V91" s="33"/>
      <c r="W91" s="37">
        <f t="shared" si="21"/>
        <v>0</v>
      </c>
      <c r="X91" s="37">
        <f t="shared" si="22"/>
        <v>0</v>
      </c>
      <c r="Y91" s="37">
        <f t="shared" si="23"/>
        <v>-156875</v>
      </c>
      <c r="Z91" s="37">
        <f t="shared" si="24"/>
        <v>-1566867.5</v>
      </c>
      <c r="AC91" s="2">
        <f t="shared" si="25"/>
        <v>7937875</v>
      </c>
      <c r="AD91" s="2">
        <f t="shared" si="26"/>
        <v>7937875</v>
      </c>
      <c r="AE91" s="2">
        <f t="shared" si="27"/>
        <v>7937875</v>
      </c>
      <c r="AF91" s="2">
        <f t="shared" si="28"/>
        <v>7781000</v>
      </c>
      <c r="AG91" s="2">
        <f t="shared" si="29"/>
        <v>6371007.5</v>
      </c>
    </row>
    <row r="92" spans="1:33" s="2" customFormat="1" x14ac:dyDescent="0.2">
      <c r="A92" s="28" t="s">
        <v>112</v>
      </c>
      <c r="B92" s="28" t="s">
        <v>11</v>
      </c>
      <c r="C92" s="28" t="s">
        <v>12</v>
      </c>
      <c r="D92" s="28">
        <v>2089</v>
      </c>
      <c r="E92" s="29">
        <v>33938</v>
      </c>
      <c r="F92" s="29">
        <v>170</v>
      </c>
      <c r="G92" s="79">
        <v>5</v>
      </c>
      <c r="H92" s="79">
        <v>4</v>
      </c>
      <c r="I92" s="89">
        <v>0.99690000000000001</v>
      </c>
      <c r="J92" s="79">
        <v>64</v>
      </c>
      <c r="K92" s="28"/>
      <c r="L92" s="30">
        <v>267.68</v>
      </c>
      <c r="M92" s="30">
        <v>274.18</v>
      </c>
      <c r="N92" s="30">
        <v>274.18</v>
      </c>
      <c r="O92" s="30">
        <v>278.11</v>
      </c>
      <c r="P92" s="30">
        <v>279.10000000000002</v>
      </c>
      <c r="Q92" s="31"/>
      <c r="R92" s="31">
        <f t="shared" si="19"/>
        <v>6.5</v>
      </c>
      <c r="S92" s="31">
        <f t="shared" si="20"/>
        <v>6.5</v>
      </c>
      <c r="T92" s="31">
        <f t="shared" si="17"/>
        <v>10.430000000000007</v>
      </c>
      <c r="U92" s="31">
        <f t="shared" si="18"/>
        <v>11.420000000000016</v>
      </c>
      <c r="V92" s="28"/>
      <c r="W92" s="32">
        <f t="shared" si="21"/>
        <v>220597</v>
      </c>
      <c r="X92" s="32">
        <f t="shared" si="22"/>
        <v>220597</v>
      </c>
      <c r="Y92" s="32">
        <f t="shared" si="23"/>
        <v>353973.34000000026</v>
      </c>
      <c r="Z92" s="32">
        <f t="shared" si="24"/>
        <v>387571.96000000054</v>
      </c>
      <c r="AC92" s="2">
        <f t="shared" si="25"/>
        <v>9084523.8399999999</v>
      </c>
      <c r="AD92" s="2">
        <f t="shared" si="26"/>
        <v>9305120.8399999999</v>
      </c>
      <c r="AE92" s="2">
        <f t="shared" si="27"/>
        <v>9305120.8399999999</v>
      </c>
      <c r="AF92" s="2">
        <f t="shared" si="28"/>
        <v>9438497.1799999997</v>
      </c>
      <c r="AG92" s="2">
        <f t="shared" si="29"/>
        <v>9472095.8000000007</v>
      </c>
    </row>
    <row r="93" spans="1:33" s="2" customFormat="1" x14ac:dyDescent="0.2">
      <c r="A93" s="1" t="s">
        <v>113</v>
      </c>
      <c r="B93" s="1" t="s">
        <v>11</v>
      </c>
      <c r="C93" s="1" t="s">
        <v>12</v>
      </c>
      <c r="D93" s="1">
        <v>20561</v>
      </c>
      <c r="E93" s="9">
        <v>27867</v>
      </c>
      <c r="F93" s="9">
        <v>128</v>
      </c>
      <c r="G93" s="78">
        <v>4</v>
      </c>
      <c r="H93" s="78">
        <v>2</v>
      </c>
      <c r="I93" s="88">
        <v>1.0620000000000001</v>
      </c>
      <c r="J93" s="78">
        <v>27</v>
      </c>
      <c r="K93" s="1"/>
      <c r="L93" s="10">
        <v>263.45</v>
      </c>
      <c r="M93" s="10">
        <v>269.95</v>
      </c>
      <c r="N93" s="10">
        <v>269.95</v>
      </c>
      <c r="O93" s="10">
        <v>283.45</v>
      </c>
      <c r="P93" s="10">
        <v>295.18</v>
      </c>
      <c r="Q93" s="11"/>
      <c r="R93" s="11">
        <f t="shared" si="19"/>
        <v>6.5</v>
      </c>
      <c r="S93" s="11">
        <f t="shared" si="20"/>
        <v>6.5</v>
      </c>
      <c r="T93" s="11">
        <f t="shared" si="17"/>
        <v>20</v>
      </c>
      <c r="U93" s="11">
        <f t="shared" si="18"/>
        <v>31.730000000000018</v>
      </c>
      <c r="V93" s="1"/>
      <c r="W93" s="12">
        <f t="shared" si="21"/>
        <v>181135.5</v>
      </c>
      <c r="X93" s="12">
        <f t="shared" si="22"/>
        <v>181135.5</v>
      </c>
      <c r="Y93" s="12">
        <f t="shared" si="23"/>
        <v>557340</v>
      </c>
      <c r="Z93" s="12">
        <f t="shared" si="24"/>
        <v>884219.9100000005</v>
      </c>
      <c r="AC93" s="2">
        <f t="shared" si="25"/>
        <v>7341561.1499999994</v>
      </c>
      <c r="AD93" s="2">
        <f t="shared" si="26"/>
        <v>7522696.6499999994</v>
      </c>
      <c r="AE93" s="2">
        <f t="shared" si="27"/>
        <v>7522696.6499999994</v>
      </c>
      <c r="AF93" s="2">
        <f t="shared" si="28"/>
        <v>7898901.1499999994</v>
      </c>
      <c r="AG93" s="2">
        <f t="shared" si="29"/>
        <v>8225781.0600000005</v>
      </c>
    </row>
    <row r="94" spans="1:33" s="2" customFormat="1" x14ac:dyDescent="0.2">
      <c r="A94" s="1" t="s">
        <v>114</v>
      </c>
      <c r="B94" s="1" t="s">
        <v>115</v>
      </c>
      <c r="C94" s="1" t="s">
        <v>115</v>
      </c>
      <c r="D94" s="1">
        <v>20454</v>
      </c>
      <c r="E94" s="9">
        <v>44908</v>
      </c>
      <c r="F94" s="9">
        <v>190</v>
      </c>
      <c r="G94" s="78">
        <v>5</v>
      </c>
      <c r="H94" s="78">
        <v>4</v>
      </c>
      <c r="I94" s="88">
        <v>0.99339999999999995</v>
      </c>
      <c r="J94" s="78">
        <v>67</v>
      </c>
      <c r="K94" s="1"/>
      <c r="L94" s="10">
        <v>271.37</v>
      </c>
      <c r="M94" s="10">
        <v>277.87</v>
      </c>
      <c r="N94" s="10">
        <v>277.87</v>
      </c>
      <c r="O94" s="10">
        <v>285.83999999999997</v>
      </c>
      <c r="P94" s="10">
        <v>286.93</v>
      </c>
      <c r="Q94" s="11"/>
      <c r="R94" s="11">
        <f t="shared" si="19"/>
        <v>6.5</v>
      </c>
      <c r="S94" s="11">
        <f t="shared" si="20"/>
        <v>6.5</v>
      </c>
      <c r="T94" s="11">
        <f t="shared" si="17"/>
        <v>14.46999999999997</v>
      </c>
      <c r="U94" s="11">
        <f t="shared" si="18"/>
        <v>15.560000000000002</v>
      </c>
      <c r="V94" s="1"/>
      <c r="W94" s="12">
        <f t="shared" si="21"/>
        <v>291902</v>
      </c>
      <c r="X94" s="12">
        <f t="shared" si="22"/>
        <v>291902</v>
      </c>
      <c r="Y94" s="12">
        <f t="shared" si="23"/>
        <v>649818.75999999873</v>
      </c>
      <c r="Z94" s="12">
        <f t="shared" si="24"/>
        <v>698768.4800000001</v>
      </c>
      <c r="AC94" s="2">
        <f t="shared" si="25"/>
        <v>12186683.960000001</v>
      </c>
      <c r="AD94" s="2">
        <f t="shared" si="26"/>
        <v>12478585.960000001</v>
      </c>
      <c r="AE94" s="2">
        <f t="shared" si="27"/>
        <v>12478585.960000001</v>
      </c>
      <c r="AF94" s="2">
        <f t="shared" si="28"/>
        <v>12836502.719999999</v>
      </c>
      <c r="AG94" s="2">
        <f t="shared" si="29"/>
        <v>12885452.439999999</v>
      </c>
    </row>
    <row r="95" spans="1:33" s="2" customFormat="1" x14ac:dyDescent="0.2">
      <c r="A95" s="1" t="s">
        <v>116</v>
      </c>
      <c r="B95" s="1" t="s">
        <v>115</v>
      </c>
      <c r="C95" s="1" t="s">
        <v>115</v>
      </c>
      <c r="D95" s="1">
        <v>20438</v>
      </c>
      <c r="E95" s="9">
        <v>27826</v>
      </c>
      <c r="F95" s="9">
        <v>114</v>
      </c>
      <c r="G95" s="78">
        <v>3</v>
      </c>
      <c r="H95" s="78">
        <v>5</v>
      </c>
      <c r="I95" s="88">
        <v>0.95879999999999999</v>
      </c>
      <c r="J95" s="78">
        <v>100</v>
      </c>
      <c r="K95" s="1"/>
      <c r="L95" s="10">
        <v>259.51</v>
      </c>
      <c r="M95" s="10">
        <v>266.01</v>
      </c>
      <c r="N95" s="10">
        <v>266.01</v>
      </c>
      <c r="O95" s="10">
        <v>272.8</v>
      </c>
      <c r="P95" s="10">
        <v>273.74</v>
      </c>
      <c r="Q95" s="11"/>
      <c r="R95" s="11">
        <f t="shared" si="19"/>
        <v>6.5</v>
      </c>
      <c r="S95" s="11">
        <f t="shared" si="20"/>
        <v>6.5</v>
      </c>
      <c r="T95" s="11">
        <f t="shared" si="17"/>
        <v>13.29000000000002</v>
      </c>
      <c r="U95" s="11">
        <f t="shared" si="18"/>
        <v>14.230000000000018</v>
      </c>
      <c r="V95" s="1"/>
      <c r="W95" s="12">
        <f t="shared" si="21"/>
        <v>180869</v>
      </c>
      <c r="X95" s="12">
        <f t="shared" si="22"/>
        <v>180869</v>
      </c>
      <c r="Y95" s="12">
        <f t="shared" si="23"/>
        <v>369807.54000000056</v>
      </c>
      <c r="Z95" s="12">
        <f t="shared" si="24"/>
        <v>395963.98000000051</v>
      </c>
      <c r="AC95" s="2">
        <f t="shared" si="25"/>
        <v>7221125.2599999998</v>
      </c>
      <c r="AD95" s="2">
        <f t="shared" si="26"/>
        <v>7401994.2599999998</v>
      </c>
      <c r="AE95" s="2">
        <f t="shared" si="27"/>
        <v>7401994.2599999998</v>
      </c>
      <c r="AF95" s="2">
        <f t="shared" si="28"/>
        <v>7590932.8000000007</v>
      </c>
      <c r="AG95" s="2">
        <f t="shared" si="29"/>
        <v>7617089.2400000002</v>
      </c>
    </row>
    <row r="96" spans="1:33" s="2" customFormat="1" x14ac:dyDescent="0.2">
      <c r="A96" s="33" t="s">
        <v>117</v>
      </c>
      <c r="B96" s="33" t="s">
        <v>11</v>
      </c>
      <c r="C96" s="33" t="s">
        <v>12</v>
      </c>
      <c r="D96" s="33">
        <v>9936</v>
      </c>
      <c r="E96" s="34">
        <v>22465</v>
      </c>
      <c r="F96" s="34">
        <v>104</v>
      </c>
      <c r="G96" s="80">
        <v>5</v>
      </c>
      <c r="H96" s="80">
        <v>5</v>
      </c>
      <c r="I96" s="90">
        <v>0.98719999999999997</v>
      </c>
      <c r="J96" s="80">
        <v>73</v>
      </c>
      <c r="K96" s="33"/>
      <c r="L96" s="35">
        <v>280.57</v>
      </c>
      <c r="M96" s="35">
        <v>287.07</v>
      </c>
      <c r="N96" s="35">
        <v>287.07</v>
      </c>
      <c r="O96" s="35">
        <v>300.57</v>
      </c>
      <c r="P96" s="35">
        <v>327.58999999999997</v>
      </c>
      <c r="Q96" s="36"/>
      <c r="R96" s="36">
        <f t="shared" si="19"/>
        <v>6.5</v>
      </c>
      <c r="S96" s="36">
        <f t="shared" si="20"/>
        <v>6.5</v>
      </c>
      <c r="T96" s="36">
        <f t="shared" si="17"/>
        <v>20</v>
      </c>
      <c r="U96" s="36">
        <f t="shared" si="18"/>
        <v>47.019999999999982</v>
      </c>
      <c r="V96" s="33"/>
      <c r="W96" s="37">
        <f t="shared" si="21"/>
        <v>146022.5</v>
      </c>
      <c r="X96" s="37">
        <f t="shared" si="22"/>
        <v>146022.5</v>
      </c>
      <c r="Y96" s="37">
        <f t="shared" si="23"/>
        <v>449300</v>
      </c>
      <c r="Z96" s="37">
        <f t="shared" si="24"/>
        <v>1056304.2999999996</v>
      </c>
      <c r="AC96" s="2">
        <f t="shared" si="25"/>
        <v>6303005.0499999998</v>
      </c>
      <c r="AD96" s="2">
        <f t="shared" si="26"/>
        <v>6449027.5499999998</v>
      </c>
      <c r="AE96" s="2">
        <f t="shared" si="27"/>
        <v>6449027.5499999998</v>
      </c>
      <c r="AF96" s="2">
        <f t="shared" si="28"/>
        <v>6752305.0499999998</v>
      </c>
      <c r="AG96" s="2">
        <f t="shared" si="29"/>
        <v>7359309.3499999996</v>
      </c>
    </row>
    <row r="97" spans="1:33" s="2" customFormat="1" x14ac:dyDescent="0.2">
      <c r="A97" s="28" t="s">
        <v>118</v>
      </c>
      <c r="B97" s="28" t="s">
        <v>119</v>
      </c>
      <c r="C97" s="28" t="s">
        <v>119</v>
      </c>
      <c r="D97" s="28">
        <v>20652</v>
      </c>
      <c r="E97" s="29">
        <v>14850</v>
      </c>
      <c r="F97" s="29">
        <v>94</v>
      </c>
      <c r="G97" s="79">
        <v>3</v>
      </c>
      <c r="H97" s="79">
        <v>4</v>
      </c>
      <c r="I97" s="89">
        <v>1.002</v>
      </c>
      <c r="J97" s="79">
        <v>58</v>
      </c>
      <c r="K97" s="28"/>
      <c r="L97" s="30">
        <v>269.91000000000003</v>
      </c>
      <c r="M97" s="30">
        <v>276.41000000000003</v>
      </c>
      <c r="N97" s="30">
        <v>276.41000000000003</v>
      </c>
      <c r="O97" s="30">
        <v>289.91000000000003</v>
      </c>
      <c r="P97" s="30">
        <v>341.32</v>
      </c>
      <c r="Q97" s="31"/>
      <c r="R97" s="31">
        <f t="shared" si="19"/>
        <v>6.5</v>
      </c>
      <c r="S97" s="31">
        <f t="shared" si="20"/>
        <v>6.5</v>
      </c>
      <c r="T97" s="31">
        <f t="shared" si="17"/>
        <v>20</v>
      </c>
      <c r="U97" s="31">
        <f t="shared" si="18"/>
        <v>71.409999999999968</v>
      </c>
      <c r="V97" s="28"/>
      <c r="W97" s="32">
        <f t="shared" si="21"/>
        <v>96525</v>
      </c>
      <c r="X97" s="32">
        <f t="shared" si="22"/>
        <v>96525</v>
      </c>
      <c r="Y97" s="32">
        <f t="shared" si="23"/>
        <v>297000</v>
      </c>
      <c r="Z97" s="32">
        <f t="shared" si="24"/>
        <v>1060438.4999999995</v>
      </c>
      <c r="AC97" s="2">
        <f t="shared" si="25"/>
        <v>4008163.5000000005</v>
      </c>
      <c r="AD97" s="2">
        <f t="shared" si="26"/>
        <v>4104688.5000000005</v>
      </c>
      <c r="AE97" s="2">
        <f t="shared" si="27"/>
        <v>4104688.5000000005</v>
      </c>
      <c r="AF97" s="2">
        <f t="shared" si="28"/>
        <v>4305163.5</v>
      </c>
      <c r="AG97" s="2">
        <f t="shared" si="29"/>
        <v>5068602</v>
      </c>
    </row>
    <row r="98" spans="1:33" s="2" customFormat="1" x14ac:dyDescent="0.2">
      <c r="A98" s="1" t="s">
        <v>120</v>
      </c>
      <c r="B98" s="1" t="s">
        <v>11</v>
      </c>
      <c r="C98" s="1" t="s">
        <v>12</v>
      </c>
      <c r="D98" s="1">
        <v>9233</v>
      </c>
      <c r="E98" s="9">
        <v>71815</v>
      </c>
      <c r="F98" s="9">
        <v>280</v>
      </c>
      <c r="G98" s="78">
        <v>5</v>
      </c>
      <c r="H98" s="78">
        <v>4</v>
      </c>
      <c r="I98" s="88">
        <v>0.97289999999999999</v>
      </c>
      <c r="J98" s="78">
        <v>87</v>
      </c>
      <c r="K98" s="1"/>
      <c r="L98" s="10">
        <v>330.21</v>
      </c>
      <c r="M98" s="10">
        <v>336.71</v>
      </c>
      <c r="N98" s="10">
        <v>336.71</v>
      </c>
      <c r="O98" s="10">
        <v>346.04</v>
      </c>
      <c r="P98" s="10">
        <v>347.23</v>
      </c>
      <c r="Q98" s="11"/>
      <c r="R98" s="11">
        <f t="shared" si="19"/>
        <v>6.5</v>
      </c>
      <c r="S98" s="11">
        <f t="shared" si="20"/>
        <v>6.5</v>
      </c>
      <c r="T98" s="11">
        <f t="shared" si="17"/>
        <v>15.830000000000041</v>
      </c>
      <c r="U98" s="11">
        <f t="shared" si="18"/>
        <v>17.020000000000039</v>
      </c>
      <c r="V98" s="1"/>
      <c r="W98" s="12">
        <f t="shared" si="21"/>
        <v>466797.5</v>
      </c>
      <c r="X98" s="12">
        <f t="shared" si="22"/>
        <v>466797.5</v>
      </c>
      <c r="Y98" s="12">
        <f t="shared" si="23"/>
        <v>1136831.450000003</v>
      </c>
      <c r="Z98" s="12">
        <f t="shared" si="24"/>
        <v>1222291.3000000028</v>
      </c>
      <c r="AC98" s="2">
        <f t="shared" si="25"/>
        <v>23714031.149999999</v>
      </c>
      <c r="AD98" s="2">
        <f t="shared" si="26"/>
        <v>24180828.649999999</v>
      </c>
      <c r="AE98" s="2">
        <f t="shared" si="27"/>
        <v>24180828.649999999</v>
      </c>
      <c r="AF98" s="2">
        <f t="shared" si="28"/>
        <v>24850862.600000001</v>
      </c>
      <c r="AG98" s="2">
        <f t="shared" si="29"/>
        <v>24936322.450000003</v>
      </c>
    </row>
    <row r="99" spans="1:33" s="2" customFormat="1" x14ac:dyDescent="0.2">
      <c r="A99" s="1" t="s">
        <v>121</v>
      </c>
      <c r="B99" s="1" t="s">
        <v>29</v>
      </c>
      <c r="C99" s="1" t="s">
        <v>29</v>
      </c>
      <c r="D99" s="1">
        <v>10769</v>
      </c>
      <c r="E99" s="9">
        <v>41699</v>
      </c>
      <c r="F99" s="9">
        <v>150</v>
      </c>
      <c r="G99" s="78">
        <v>3</v>
      </c>
      <c r="H99" s="78">
        <v>3</v>
      </c>
      <c r="I99" s="88">
        <v>0.8337</v>
      </c>
      <c r="J99" s="78">
        <v>175</v>
      </c>
      <c r="K99" s="1"/>
      <c r="L99" s="10">
        <v>231.34</v>
      </c>
      <c r="M99" s="10">
        <v>237.84</v>
      </c>
      <c r="N99" s="10">
        <v>237.84</v>
      </c>
      <c r="O99" s="10">
        <v>251.2</v>
      </c>
      <c r="P99" s="10">
        <v>252.08</v>
      </c>
      <c r="Q99" s="11"/>
      <c r="R99" s="11">
        <f t="shared" si="19"/>
        <v>6.5</v>
      </c>
      <c r="S99" s="11">
        <f t="shared" si="20"/>
        <v>6.5</v>
      </c>
      <c r="T99" s="11">
        <f t="shared" si="17"/>
        <v>19.859999999999985</v>
      </c>
      <c r="U99" s="11">
        <f t="shared" si="18"/>
        <v>20.740000000000009</v>
      </c>
      <c r="V99" s="1"/>
      <c r="W99" s="12">
        <f t="shared" si="21"/>
        <v>271043.5</v>
      </c>
      <c r="X99" s="12">
        <f t="shared" si="22"/>
        <v>271043.5</v>
      </c>
      <c r="Y99" s="12">
        <f t="shared" si="23"/>
        <v>828142.13999999943</v>
      </c>
      <c r="Z99" s="12">
        <f t="shared" si="24"/>
        <v>864837.26000000036</v>
      </c>
      <c r="AC99" s="2">
        <f t="shared" si="25"/>
        <v>9646646.6600000001</v>
      </c>
      <c r="AD99" s="2">
        <f t="shared" si="26"/>
        <v>9917690.1600000001</v>
      </c>
      <c r="AE99" s="2">
        <f t="shared" si="27"/>
        <v>9917690.1600000001</v>
      </c>
      <c r="AF99" s="2">
        <f t="shared" si="28"/>
        <v>10474788.799999999</v>
      </c>
      <c r="AG99" s="2">
        <f t="shared" si="29"/>
        <v>10511483.92</v>
      </c>
    </row>
    <row r="100" spans="1:33" s="2" customFormat="1" x14ac:dyDescent="0.2">
      <c r="A100" s="1" t="s">
        <v>122</v>
      </c>
      <c r="B100" s="1" t="s">
        <v>29</v>
      </c>
      <c r="C100" s="1" t="s">
        <v>29</v>
      </c>
      <c r="D100" s="1">
        <v>10751</v>
      </c>
      <c r="E100" s="9">
        <v>24094</v>
      </c>
      <c r="F100" s="9">
        <v>180</v>
      </c>
      <c r="G100" s="78">
        <v>4</v>
      </c>
      <c r="H100" s="78">
        <v>5</v>
      </c>
      <c r="I100" s="88">
        <v>0.98029999999999995</v>
      </c>
      <c r="J100" s="78">
        <v>78</v>
      </c>
      <c r="K100" s="1"/>
      <c r="L100" s="10">
        <v>233.32</v>
      </c>
      <c r="M100" s="10">
        <v>233.32</v>
      </c>
      <c r="N100" s="10">
        <v>233.32</v>
      </c>
      <c r="O100" s="10">
        <v>228.32</v>
      </c>
      <c r="P100" s="10">
        <v>192.45</v>
      </c>
      <c r="Q100" s="11"/>
      <c r="R100" s="11">
        <f t="shared" si="19"/>
        <v>0</v>
      </c>
      <c r="S100" s="11">
        <f t="shared" si="20"/>
        <v>0</v>
      </c>
      <c r="T100" s="11">
        <f t="shared" si="17"/>
        <v>-5</v>
      </c>
      <c r="U100" s="11">
        <f t="shared" si="18"/>
        <v>-40.870000000000005</v>
      </c>
      <c r="V100" s="1"/>
      <c r="W100" s="12">
        <f t="shared" si="21"/>
        <v>0</v>
      </c>
      <c r="X100" s="12">
        <f t="shared" si="22"/>
        <v>0</v>
      </c>
      <c r="Y100" s="12">
        <f t="shared" si="23"/>
        <v>-120470</v>
      </c>
      <c r="Z100" s="12">
        <f t="shared" si="24"/>
        <v>-984721.78000000014</v>
      </c>
      <c r="AC100" s="2">
        <f t="shared" si="25"/>
        <v>5621612.0800000001</v>
      </c>
      <c r="AD100" s="2">
        <f t="shared" si="26"/>
        <v>5621612.0800000001</v>
      </c>
      <c r="AE100" s="2">
        <f t="shared" si="27"/>
        <v>5621612.0800000001</v>
      </c>
      <c r="AF100" s="2">
        <f t="shared" si="28"/>
        <v>5501142.0800000001</v>
      </c>
      <c r="AG100" s="2">
        <f t="shared" si="29"/>
        <v>4636890.3</v>
      </c>
    </row>
    <row r="101" spans="1:33" s="2" customFormat="1" x14ac:dyDescent="0.2">
      <c r="A101" s="33" t="s">
        <v>123</v>
      </c>
      <c r="B101" s="33" t="s">
        <v>9</v>
      </c>
      <c r="C101" s="33" t="s">
        <v>9</v>
      </c>
      <c r="D101" s="33">
        <v>21262</v>
      </c>
      <c r="E101" s="34">
        <v>34459</v>
      </c>
      <c r="F101" s="34">
        <v>126</v>
      </c>
      <c r="G101" s="80">
        <v>2</v>
      </c>
      <c r="H101" s="80">
        <v>2</v>
      </c>
      <c r="I101" s="90">
        <v>1.0017</v>
      </c>
      <c r="J101" s="80">
        <v>59</v>
      </c>
      <c r="K101" s="33"/>
      <c r="L101" s="35">
        <v>298.88</v>
      </c>
      <c r="M101" s="35">
        <v>302.82</v>
      </c>
      <c r="N101" s="35">
        <v>303.85000000000002</v>
      </c>
      <c r="O101" s="35">
        <v>304.89</v>
      </c>
      <c r="P101" s="35">
        <v>305.93</v>
      </c>
      <c r="Q101" s="36"/>
      <c r="R101" s="36">
        <f t="shared" si="19"/>
        <v>3.9399999999999977</v>
      </c>
      <c r="S101" s="36">
        <f t="shared" si="20"/>
        <v>4.9700000000000273</v>
      </c>
      <c r="T101" s="36">
        <f t="shared" si="17"/>
        <v>6.0099999999999909</v>
      </c>
      <c r="U101" s="36">
        <f t="shared" si="18"/>
        <v>7.0500000000000114</v>
      </c>
      <c r="V101" s="33"/>
      <c r="W101" s="37">
        <f t="shared" si="21"/>
        <v>135768.45999999993</v>
      </c>
      <c r="X101" s="37">
        <f t="shared" si="22"/>
        <v>171261.23000000094</v>
      </c>
      <c r="Y101" s="37">
        <f t="shared" si="23"/>
        <v>207098.58999999968</v>
      </c>
      <c r="Z101" s="37">
        <f t="shared" si="24"/>
        <v>242935.95000000039</v>
      </c>
      <c r="AC101" s="2">
        <f t="shared" si="25"/>
        <v>10299105.92</v>
      </c>
      <c r="AD101" s="2">
        <f t="shared" si="26"/>
        <v>10434874.379999999</v>
      </c>
      <c r="AE101" s="2">
        <f t="shared" si="27"/>
        <v>10470367.15</v>
      </c>
      <c r="AF101" s="2">
        <f t="shared" si="28"/>
        <v>10506204.51</v>
      </c>
      <c r="AG101" s="2">
        <f t="shared" si="29"/>
        <v>10542041.870000001</v>
      </c>
    </row>
    <row r="102" spans="1:33" s="2" customFormat="1" x14ac:dyDescent="0.2">
      <c r="A102" s="28" t="s">
        <v>124</v>
      </c>
      <c r="B102" s="28" t="s">
        <v>15</v>
      </c>
      <c r="C102" s="28" t="s">
        <v>15</v>
      </c>
      <c r="D102" s="28">
        <v>20462</v>
      </c>
      <c r="E102" s="29">
        <v>15071</v>
      </c>
      <c r="F102" s="29">
        <v>60</v>
      </c>
      <c r="G102" s="79">
        <v>4</v>
      </c>
      <c r="H102" s="79">
        <v>4</v>
      </c>
      <c r="I102" s="89">
        <v>0.86450000000000005</v>
      </c>
      <c r="J102" s="79">
        <v>162</v>
      </c>
      <c r="K102" s="28"/>
      <c r="L102" s="30">
        <v>226.36</v>
      </c>
      <c r="M102" s="30">
        <v>226.36</v>
      </c>
      <c r="N102" s="30">
        <v>226.36</v>
      </c>
      <c r="O102" s="30">
        <v>221.36</v>
      </c>
      <c r="P102" s="30">
        <v>208.64</v>
      </c>
      <c r="Q102" s="31"/>
      <c r="R102" s="31">
        <f t="shared" si="19"/>
        <v>0</v>
      </c>
      <c r="S102" s="31">
        <f t="shared" si="20"/>
        <v>0</v>
      </c>
      <c r="T102" s="31">
        <f t="shared" si="17"/>
        <v>-5</v>
      </c>
      <c r="U102" s="31">
        <f t="shared" si="18"/>
        <v>-17.720000000000027</v>
      </c>
      <c r="V102" s="28"/>
      <c r="W102" s="32">
        <f t="shared" si="21"/>
        <v>0</v>
      </c>
      <c r="X102" s="32">
        <f t="shared" si="22"/>
        <v>0</v>
      </c>
      <c r="Y102" s="32">
        <f t="shared" si="23"/>
        <v>-75355</v>
      </c>
      <c r="Z102" s="32">
        <f t="shared" si="24"/>
        <v>-267058.1200000004</v>
      </c>
      <c r="AC102" s="2">
        <f t="shared" si="25"/>
        <v>3411471.56</v>
      </c>
      <c r="AD102" s="2">
        <f t="shared" si="26"/>
        <v>3411471.56</v>
      </c>
      <c r="AE102" s="2">
        <f t="shared" si="27"/>
        <v>3411471.56</v>
      </c>
      <c r="AF102" s="2">
        <f t="shared" si="28"/>
        <v>3336116.56</v>
      </c>
      <c r="AG102" s="2">
        <f t="shared" si="29"/>
        <v>3144413.44</v>
      </c>
    </row>
    <row r="103" spans="1:33" s="2" customFormat="1" x14ac:dyDescent="0.2">
      <c r="A103" s="1" t="s">
        <v>125</v>
      </c>
      <c r="B103" s="1" t="s">
        <v>9</v>
      </c>
      <c r="C103" s="1" t="s">
        <v>9</v>
      </c>
      <c r="D103" s="1" t="s">
        <v>126</v>
      </c>
      <c r="E103" s="9">
        <v>41816</v>
      </c>
      <c r="F103" s="9">
        <v>160</v>
      </c>
      <c r="G103" s="78">
        <v>3</v>
      </c>
      <c r="H103" s="78">
        <v>1</v>
      </c>
      <c r="I103" s="88">
        <v>0.91139999999999999</v>
      </c>
      <c r="J103" s="78">
        <v>136</v>
      </c>
      <c r="K103" s="1"/>
      <c r="L103" s="10">
        <v>255.69</v>
      </c>
      <c r="M103" s="10">
        <v>255.69</v>
      </c>
      <c r="N103" s="10">
        <v>255.69</v>
      </c>
      <c r="O103" s="10">
        <v>252.82</v>
      </c>
      <c r="P103" s="10">
        <v>253.66</v>
      </c>
      <c r="Q103" s="11"/>
      <c r="R103" s="11">
        <f t="shared" si="19"/>
        <v>0</v>
      </c>
      <c r="S103" s="11">
        <f t="shared" si="20"/>
        <v>0</v>
      </c>
      <c r="T103" s="11">
        <f t="shared" si="17"/>
        <v>-2.8700000000000045</v>
      </c>
      <c r="U103" s="11">
        <f t="shared" si="18"/>
        <v>-2.0300000000000011</v>
      </c>
      <c r="V103" s="1"/>
      <c r="W103" s="12">
        <f t="shared" si="21"/>
        <v>0</v>
      </c>
      <c r="X103" s="12">
        <f t="shared" si="22"/>
        <v>0</v>
      </c>
      <c r="Y103" s="12">
        <f t="shared" si="23"/>
        <v>-120011.92000000019</v>
      </c>
      <c r="Z103" s="12">
        <f t="shared" si="24"/>
        <v>-84886.480000000054</v>
      </c>
      <c r="AC103" s="2">
        <f t="shared" si="25"/>
        <v>10691933.039999999</v>
      </c>
      <c r="AD103" s="2">
        <f t="shared" si="26"/>
        <v>10691933.039999999</v>
      </c>
      <c r="AE103" s="2">
        <f t="shared" si="27"/>
        <v>10691933.039999999</v>
      </c>
      <c r="AF103" s="2">
        <f t="shared" si="28"/>
        <v>10571921.119999999</v>
      </c>
      <c r="AG103" s="2">
        <f t="shared" si="29"/>
        <v>10607046.560000001</v>
      </c>
    </row>
    <row r="104" spans="1:33" s="2" customFormat="1" x14ac:dyDescent="0.2">
      <c r="A104" s="1" t="s">
        <v>127</v>
      </c>
      <c r="B104" s="1" t="s">
        <v>11</v>
      </c>
      <c r="C104" s="1" t="s">
        <v>12</v>
      </c>
      <c r="D104" s="1">
        <v>20933</v>
      </c>
      <c r="E104" s="9">
        <v>26578</v>
      </c>
      <c r="F104" s="9">
        <v>120</v>
      </c>
      <c r="G104" s="78">
        <v>5</v>
      </c>
      <c r="H104" s="78">
        <v>4</v>
      </c>
      <c r="I104" s="88">
        <v>0.9133</v>
      </c>
      <c r="J104" s="78">
        <v>134</v>
      </c>
      <c r="K104" s="1"/>
      <c r="L104" s="10">
        <v>288.24</v>
      </c>
      <c r="M104" s="10">
        <v>294.74</v>
      </c>
      <c r="N104" s="10">
        <v>294.74</v>
      </c>
      <c r="O104" s="10">
        <v>308.24</v>
      </c>
      <c r="P104" s="10">
        <v>331.57</v>
      </c>
      <c r="Q104" s="11"/>
      <c r="R104" s="11">
        <f t="shared" si="19"/>
        <v>6.5</v>
      </c>
      <c r="S104" s="11">
        <f t="shared" si="20"/>
        <v>6.5</v>
      </c>
      <c r="T104" s="11">
        <f t="shared" ref="T104:T135" si="30">O104-$L104</f>
        <v>20</v>
      </c>
      <c r="U104" s="11">
        <f t="shared" ref="U104:U135" si="31">P104-$L104</f>
        <v>43.329999999999984</v>
      </c>
      <c r="V104" s="1"/>
      <c r="W104" s="12">
        <f t="shared" si="21"/>
        <v>172757</v>
      </c>
      <c r="X104" s="12">
        <f t="shared" si="22"/>
        <v>172757</v>
      </c>
      <c r="Y104" s="12">
        <f t="shared" si="23"/>
        <v>531560</v>
      </c>
      <c r="Z104" s="12">
        <f t="shared" si="24"/>
        <v>1151624.7399999995</v>
      </c>
      <c r="AC104" s="2">
        <f t="shared" si="25"/>
        <v>7660842.7200000007</v>
      </c>
      <c r="AD104" s="2">
        <f t="shared" si="26"/>
        <v>7833599.7200000007</v>
      </c>
      <c r="AE104" s="2">
        <f t="shared" si="27"/>
        <v>7833599.7200000007</v>
      </c>
      <c r="AF104" s="2">
        <f t="shared" si="28"/>
        <v>8192402.7200000007</v>
      </c>
      <c r="AG104" s="2">
        <f t="shared" si="29"/>
        <v>8812467.459999999</v>
      </c>
    </row>
    <row r="105" spans="1:33" s="2" customFormat="1" x14ac:dyDescent="0.2">
      <c r="A105" s="1" t="s">
        <v>128</v>
      </c>
      <c r="B105" s="1" t="s">
        <v>66</v>
      </c>
      <c r="C105" s="1" t="s">
        <v>66</v>
      </c>
      <c r="D105" s="1">
        <v>21197</v>
      </c>
      <c r="E105" s="9">
        <v>32730</v>
      </c>
      <c r="F105" s="9">
        <v>120</v>
      </c>
      <c r="G105" s="78">
        <v>1</v>
      </c>
      <c r="H105" s="78">
        <v>1</v>
      </c>
      <c r="I105" s="88">
        <v>1.0972</v>
      </c>
      <c r="J105" s="78">
        <v>15</v>
      </c>
      <c r="K105" s="1"/>
      <c r="L105" s="10">
        <v>322.3</v>
      </c>
      <c r="M105" s="10">
        <v>328.8</v>
      </c>
      <c r="N105" s="10">
        <v>328.8</v>
      </c>
      <c r="O105" s="10">
        <v>342.3</v>
      </c>
      <c r="P105" s="10">
        <v>367.11</v>
      </c>
      <c r="Q105" s="11"/>
      <c r="R105" s="11">
        <f t="shared" si="19"/>
        <v>6.5</v>
      </c>
      <c r="S105" s="11">
        <f t="shared" si="20"/>
        <v>6.5</v>
      </c>
      <c r="T105" s="11">
        <f t="shared" si="30"/>
        <v>20</v>
      </c>
      <c r="U105" s="11">
        <f t="shared" si="31"/>
        <v>44.81</v>
      </c>
      <c r="V105" s="1"/>
      <c r="W105" s="12">
        <f t="shared" ref="W105:W136" si="32">R105*$E105</f>
        <v>212745</v>
      </c>
      <c r="X105" s="12">
        <f t="shared" si="22"/>
        <v>212745</v>
      </c>
      <c r="Y105" s="12">
        <f t="shared" ref="Y105:Y136" si="33">T105*$E105</f>
        <v>654600</v>
      </c>
      <c r="Z105" s="12">
        <f t="shared" si="24"/>
        <v>1466631.3</v>
      </c>
      <c r="AC105" s="2">
        <f t="shared" si="25"/>
        <v>10548879</v>
      </c>
      <c r="AD105" s="2">
        <f t="shared" si="26"/>
        <v>10761624</v>
      </c>
      <c r="AE105" s="2">
        <f t="shared" si="27"/>
        <v>10761624</v>
      </c>
      <c r="AF105" s="2">
        <f t="shared" si="28"/>
        <v>11203479</v>
      </c>
      <c r="AG105" s="2">
        <f t="shared" si="29"/>
        <v>12015510.300000001</v>
      </c>
    </row>
    <row r="106" spans="1:33" s="2" customFormat="1" x14ac:dyDescent="0.2">
      <c r="A106" s="33" t="s">
        <v>129</v>
      </c>
      <c r="B106" s="33" t="s">
        <v>7</v>
      </c>
      <c r="C106" s="33" t="s">
        <v>7</v>
      </c>
      <c r="D106" s="33">
        <v>9688</v>
      </c>
      <c r="E106" s="34">
        <v>48575</v>
      </c>
      <c r="F106" s="34">
        <v>190</v>
      </c>
      <c r="G106" s="80">
        <v>4</v>
      </c>
      <c r="H106" s="80">
        <v>3</v>
      </c>
      <c r="I106" s="90">
        <v>0.997</v>
      </c>
      <c r="J106" s="80">
        <v>63</v>
      </c>
      <c r="K106" s="33"/>
      <c r="L106" s="35">
        <v>255.4</v>
      </c>
      <c r="M106" s="35">
        <v>261.89999999999998</v>
      </c>
      <c r="N106" s="35">
        <v>261.89999999999998</v>
      </c>
      <c r="O106" s="35">
        <v>275.39999999999998</v>
      </c>
      <c r="P106" s="35">
        <v>306</v>
      </c>
      <c r="Q106" s="36"/>
      <c r="R106" s="36">
        <f t="shared" si="19"/>
        <v>6.4999999999999716</v>
      </c>
      <c r="S106" s="36">
        <f t="shared" si="20"/>
        <v>6.4999999999999716</v>
      </c>
      <c r="T106" s="36">
        <f t="shared" si="30"/>
        <v>19.999999999999972</v>
      </c>
      <c r="U106" s="36">
        <f t="shared" si="31"/>
        <v>50.599999999999994</v>
      </c>
      <c r="V106" s="33"/>
      <c r="W106" s="37">
        <f t="shared" si="32"/>
        <v>315737.4999999986</v>
      </c>
      <c r="X106" s="37">
        <f t="shared" si="22"/>
        <v>315737.4999999986</v>
      </c>
      <c r="Y106" s="37">
        <f t="shared" si="33"/>
        <v>971499.9999999986</v>
      </c>
      <c r="Z106" s="37">
        <f t="shared" si="24"/>
        <v>2457894.9999999995</v>
      </c>
      <c r="AC106" s="2">
        <f t="shared" si="25"/>
        <v>12406055</v>
      </c>
      <c r="AD106" s="2">
        <f t="shared" si="26"/>
        <v>12721792.499999998</v>
      </c>
      <c r="AE106" s="2">
        <f t="shared" si="27"/>
        <v>12721792.499999998</v>
      </c>
      <c r="AF106" s="2">
        <f t="shared" si="28"/>
        <v>13377554.999999998</v>
      </c>
      <c r="AG106" s="2">
        <f t="shared" si="29"/>
        <v>14863950</v>
      </c>
    </row>
    <row r="107" spans="1:33" s="2" customFormat="1" x14ac:dyDescent="0.2">
      <c r="A107" s="28" t="s">
        <v>130</v>
      </c>
      <c r="B107" s="28" t="s">
        <v>51</v>
      </c>
      <c r="C107" s="28" t="s">
        <v>51</v>
      </c>
      <c r="D107" s="28">
        <v>6080</v>
      </c>
      <c r="E107" s="29">
        <v>29224</v>
      </c>
      <c r="F107" s="29">
        <v>144</v>
      </c>
      <c r="G107" s="79">
        <v>4</v>
      </c>
      <c r="H107" s="79">
        <v>2</v>
      </c>
      <c r="I107" s="89">
        <v>0.94669999999999999</v>
      </c>
      <c r="J107" s="79">
        <v>109</v>
      </c>
      <c r="K107" s="28"/>
      <c r="L107" s="30">
        <v>304.18</v>
      </c>
      <c r="M107" s="30">
        <v>310.68</v>
      </c>
      <c r="N107" s="30">
        <v>310.68</v>
      </c>
      <c r="O107" s="30">
        <v>312.68</v>
      </c>
      <c r="P107" s="30">
        <v>313.67</v>
      </c>
      <c r="Q107" s="31"/>
      <c r="R107" s="31">
        <f t="shared" si="19"/>
        <v>6.5</v>
      </c>
      <c r="S107" s="31">
        <f t="shared" si="20"/>
        <v>6.5</v>
      </c>
      <c r="T107" s="31">
        <f t="shared" si="30"/>
        <v>8.5</v>
      </c>
      <c r="U107" s="31">
        <f t="shared" si="31"/>
        <v>9.4900000000000091</v>
      </c>
      <c r="V107" s="28"/>
      <c r="W107" s="32">
        <f t="shared" si="32"/>
        <v>189956</v>
      </c>
      <c r="X107" s="32">
        <f t="shared" si="22"/>
        <v>189956</v>
      </c>
      <c r="Y107" s="32">
        <f t="shared" si="33"/>
        <v>248404</v>
      </c>
      <c r="Z107" s="32">
        <f t="shared" si="24"/>
        <v>277335.76000000024</v>
      </c>
      <c r="AC107" s="2">
        <f t="shared" si="25"/>
        <v>8889356.3200000003</v>
      </c>
      <c r="AD107" s="2">
        <f t="shared" si="26"/>
        <v>9079312.3200000003</v>
      </c>
      <c r="AE107" s="2">
        <f t="shared" si="27"/>
        <v>9079312.3200000003</v>
      </c>
      <c r="AF107" s="2">
        <f t="shared" si="28"/>
        <v>9137760.3200000003</v>
      </c>
      <c r="AG107" s="2">
        <f t="shared" si="29"/>
        <v>9166692.0800000001</v>
      </c>
    </row>
    <row r="108" spans="1:33" s="2" customFormat="1" x14ac:dyDescent="0.2">
      <c r="A108" s="1" t="s">
        <v>131</v>
      </c>
      <c r="B108" s="1" t="s">
        <v>132</v>
      </c>
      <c r="C108" s="1" t="s">
        <v>12</v>
      </c>
      <c r="D108" s="1">
        <v>6999</v>
      </c>
      <c r="E108" s="9">
        <v>27529</v>
      </c>
      <c r="F108" s="9">
        <v>120</v>
      </c>
      <c r="G108" s="78">
        <v>5</v>
      </c>
      <c r="H108" s="78">
        <v>3</v>
      </c>
      <c r="I108" s="88">
        <v>0.90569999999999995</v>
      </c>
      <c r="J108" s="78">
        <v>139</v>
      </c>
      <c r="K108" s="1"/>
      <c r="L108" s="10">
        <v>255.43</v>
      </c>
      <c r="M108" s="10">
        <v>261.93</v>
      </c>
      <c r="N108" s="10">
        <v>261.93</v>
      </c>
      <c r="O108" s="10">
        <v>267.39999999999998</v>
      </c>
      <c r="P108" s="10">
        <v>268.32</v>
      </c>
      <c r="Q108" s="11"/>
      <c r="R108" s="11">
        <f t="shared" si="19"/>
        <v>6.5</v>
      </c>
      <c r="S108" s="11">
        <f t="shared" si="20"/>
        <v>6.5</v>
      </c>
      <c r="T108" s="11">
        <f t="shared" si="30"/>
        <v>11.96999999999997</v>
      </c>
      <c r="U108" s="11">
        <f t="shared" si="31"/>
        <v>12.889999999999986</v>
      </c>
      <c r="V108" s="1"/>
      <c r="W108" s="12">
        <f t="shared" si="32"/>
        <v>178938.5</v>
      </c>
      <c r="X108" s="12">
        <f t="shared" si="22"/>
        <v>178938.5</v>
      </c>
      <c r="Y108" s="12">
        <f t="shared" si="33"/>
        <v>329522.12999999919</v>
      </c>
      <c r="Z108" s="12">
        <f t="shared" si="24"/>
        <v>354848.80999999965</v>
      </c>
      <c r="AC108" s="2">
        <f t="shared" si="25"/>
        <v>7031732.4699999997</v>
      </c>
      <c r="AD108" s="2">
        <f t="shared" si="26"/>
        <v>7210670.9699999997</v>
      </c>
      <c r="AE108" s="2">
        <f t="shared" si="27"/>
        <v>7210670.9699999997</v>
      </c>
      <c r="AF108" s="2">
        <f t="shared" si="28"/>
        <v>7361254.5999999996</v>
      </c>
      <c r="AG108" s="2">
        <f t="shared" si="29"/>
        <v>7386581.2800000003</v>
      </c>
    </row>
    <row r="109" spans="1:33" s="2" customFormat="1" x14ac:dyDescent="0.2">
      <c r="A109" s="1" t="s">
        <v>133</v>
      </c>
      <c r="B109" s="1" t="s">
        <v>29</v>
      </c>
      <c r="C109" s="1" t="s">
        <v>29</v>
      </c>
      <c r="D109" s="1">
        <v>21444</v>
      </c>
      <c r="E109" s="9">
        <v>18378</v>
      </c>
      <c r="F109" s="9">
        <v>89</v>
      </c>
      <c r="G109" s="78">
        <v>3</v>
      </c>
      <c r="H109" s="78">
        <v>3</v>
      </c>
      <c r="I109" s="88">
        <v>1.0789</v>
      </c>
      <c r="J109" s="78">
        <v>19</v>
      </c>
      <c r="K109" s="1"/>
      <c r="L109" s="10">
        <v>267.82</v>
      </c>
      <c r="M109" s="10">
        <v>270.52</v>
      </c>
      <c r="N109" s="10">
        <v>271.47000000000003</v>
      </c>
      <c r="O109" s="10">
        <v>272.42</v>
      </c>
      <c r="P109" s="10">
        <v>273.38</v>
      </c>
      <c r="Q109" s="11"/>
      <c r="R109" s="11">
        <f t="shared" si="19"/>
        <v>2.6999999999999886</v>
      </c>
      <c r="S109" s="11">
        <f t="shared" si="20"/>
        <v>3.6500000000000341</v>
      </c>
      <c r="T109" s="11">
        <f t="shared" si="30"/>
        <v>4.6000000000000227</v>
      </c>
      <c r="U109" s="11">
        <f t="shared" si="31"/>
        <v>5.5600000000000023</v>
      </c>
      <c r="V109" s="1"/>
      <c r="W109" s="12">
        <f t="shared" si="32"/>
        <v>49620.599999999788</v>
      </c>
      <c r="X109" s="12">
        <f t="shared" si="22"/>
        <v>67079.700000000623</v>
      </c>
      <c r="Y109" s="12">
        <f t="shared" si="33"/>
        <v>84538.800000000425</v>
      </c>
      <c r="Z109" s="12">
        <f t="shared" si="24"/>
        <v>102181.68000000004</v>
      </c>
      <c r="AC109" s="2">
        <f t="shared" si="25"/>
        <v>4921995.96</v>
      </c>
      <c r="AD109" s="2">
        <f t="shared" si="26"/>
        <v>4971616.5599999996</v>
      </c>
      <c r="AE109" s="2">
        <f t="shared" si="27"/>
        <v>4989075.66</v>
      </c>
      <c r="AF109" s="2">
        <f t="shared" si="28"/>
        <v>5006534.7600000007</v>
      </c>
      <c r="AG109" s="2">
        <f t="shared" si="29"/>
        <v>5024177.6399999997</v>
      </c>
    </row>
    <row r="110" spans="1:33" s="2" customFormat="1" x14ac:dyDescent="0.2">
      <c r="A110" s="1" t="s">
        <v>134</v>
      </c>
      <c r="B110" s="1" t="s">
        <v>9</v>
      </c>
      <c r="C110" s="1" t="s">
        <v>9</v>
      </c>
      <c r="D110" s="1">
        <v>21428</v>
      </c>
      <c r="E110" s="9">
        <v>39204</v>
      </c>
      <c r="F110" s="9">
        <v>134</v>
      </c>
      <c r="G110" s="78">
        <v>3</v>
      </c>
      <c r="H110" s="78">
        <v>2</v>
      </c>
      <c r="I110" s="88">
        <v>0.94779999999999998</v>
      </c>
      <c r="J110" s="78">
        <v>108</v>
      </c>
      <c r="K110" s="1"/>
      <c r="L110" s="10">
        <v>271.69</v>
      </c>
      <c r="M110" s="10">
        <v>273.66000000000003</v>
      </c>
      <c r="N110" s="10">
        <v>274.55</v>
      </c>
      <c r="O110" s="10">
        <v>275.45</v>
      </c>
      <c r="P110" s="10">
        <v>276.35000000000002</v>
      </c>
      <c r="Q110" s="11"/>
      <c r="R110" s="11">
        <f t="shared" si="19"/>
        <v>1.9700000000000273</v>
      </c>
      <c r="S110" s="11">
        <f t="shared" si="20"/>
        <v>2.8600000000000136</v>
      </c>
      <c r="T110" s="11">
        <f t="shared" si="30"/>
        <v>3.7599999999999909</v>
      </c>
      <c r="U110" s="11">
        <f t="shared" si="31"/>
        <v>4.660000000000025</v>
      </c>
      <c r="V110" s="1"/>
      <c r="W110" s="12">
        <f t="shared" si="32"/>
        <v>77231.880000001067</v>
      </c>
      <c r="X110" s="12">
        <f t="shared" si="22"/>
        <v>112123.44000000054</v>
      </c>
      <c r="Y110" s="12">
        <f t="shared" si="33"/>
        <v>147407.03999999963</v>
      </c>
      <c r="Z110" s="12">
        <f t="shared" si="24"/>
        <v>182690.64000000097</v>
      </c>
      <c r="AC110" s="2">
        <f t="shared" si="25"/>
        <v>10651334.76</v>
      </c>
      <c r="AD110" s="2">
        <f t="shared" si="26"/>
        <v>10728566.640000001</v>
      </c>
      <c r="AE110" s="2">
        <f t="shared" si="27"/>
        <v>10763458.200000001</v>
      </c>
      <c r="AF110" s="2">
        <f t="shared" si="28"/>
        <v>10798741.799999999</v>
      </c>
      <c r="AG110" s="2">
        <f t="shared" si="29"/>
        <v>10834025.4</v>
      </c>
    </row>
    <row r="111" spans="1:33" s="2" customFormat="1" x14ac:dyDescent="0.2">
      <c r="A111" s="33" t="s">
        <v>135</v>
      </c>
      <c r="B111" s="33" t="s">
        <v>11</v>
      </c>
      <c r="C111" s="33" t="s">
        <v>12</v>
      </c>
      <c r="D111" s="33">
        <v>8417</v>
      </c>
      <c r="E111" s="34">
        <v>25082</v>
      </c>
      <c r="F111" s="34">
        <v>126</v>
      </c>
      <c r="G111" s="80">
        <v>5</v>
      </c>
      <c r="H111" s="80">
        <v>3</v>
      </c>
      <c r="I111" s="90">
        <v>0.95860000000000001</v>
      </c>
      <c r="J111" s="80">
        <v>101</v>
      </c>
      <c r="K111" s="33"/>
      <c r="L111" s="35">
        <v>233.09</v>
      </c>
      <c r="M111" s="35">
        <v>239.59</v>
      </c>
      <c r="N111" s="35">
        <v>239.59</v>
      </c>
      <c r="O111" s="35">
        <v>253.09</v>
      </c>
      <c r="P111" s="35">
        <v>266.33999999999997</v>
      </c>
      <c r="Q111" s="36"/>
      <c r="R111" s="36">
        <f t="shared" si="19"/>
        <v>6.5</v>
      </c>
      <c r="S111" s="36">
        <f t="shared" si="20"/>
        <v>6.5</v>
      </c>
      <c r="T111" s="36">
        <f t="shared" si="30"/>
        <v>20</v>
      </c>
      <c r="U111" s="36">
        <f t="shared" si="31"/>
        <v>33.249999999999972</v>
      </c>
      <c r="V111" s="33"/>
      <c r="W111" s="37">
        <f t="shared" si="32"/>
        <v>163033</v>
      </c>
      <c r="X111" s="37">
        <f t="shared" si="22"/>
        <v>163033</v>
      </c>
      <c r="Y111" s="37">
        <f t="shared" si="33"/>
        <v>501640</v>
      </c>
      <c r="Z111" s="37">
        <f t="shared" si="24"/>
        <v>833976.4999999993</v>
      </c>
      <c r="AC111" s="2">
        <f t="shared" si="25"/>
        <v>5846363.3799999999</v>
      </c>
      <c r="AD111" s="2">
        <f t="shared" si="26"/>
        <v>6009396.3799999999</v>
      </c>
      <c r="AE111" s="2">
        <f t="shared" si="27"/>
        <v>6009396.3799999999</v>
      </c>
      <c r="AF111" s="2">
        <f t="shared" si="28"/>
        <v>6348003.3799999999</v>
      </c>
      <c r="AG111" s="2">
        <f t="shared" si="29"/>
        <v>6680339.879999999</v>
      </c>
    </row>
    <row r="112" spans="1:33" s="2" customFormat="1" x14ac:dyDescent="0.2">
      <c r="A112" s="28" t="s">
        <v>136</v>
      </c>
      <c r="B112" s="28" t="s">
        <v>11</v>
      </c>
      <c r="C112" s="28" t="s">
        <v>12</v>
      </c>
      <c r="D112" s="28">
        <v>21329</v>
      </c>
      <c r="E112" s="29">
        <v>18701</v>
      </c>
      <c r="F112" s="29">
        <v>98</v>
      </c>
      <c r="G112" s="79">
        <v>5</v>
      </c>
      <c r="H112" s="79">
        <v>5</v>
      </c>
      <c r="I112" s="89">
        <v>0.94920000000000004</v>
      </c>
      <c r="J112" s="79">
        <v>107</v>
      </c>
      <c r="K112" s="28"/>
      <c r="L112" s="30">
        <v>255.16</v>
      </c>
      <c r="M112" s="30">
        <v>261.65999999999997</v>
      </c>
      <c r="N112" s="30">
        <v>261.65999999999997</v>
      </c>
      <c r="O112" s="30">
        <v>275.15999999999997</v>
      </c>
      <c r="P112" s="30">
        <v>310.55</v>
      </c>
      <c r="Q112" s="31"/>
      <c r="R112" s="31">
        <f t="shared" si="19"/>
        <v>6.4999999999999716</v>
      </c>
      <c r="S112" s="31">
        <f t="shared" si="20"/>
        <v>6.4999999999999716</v>
      </c>
      <c r="T112" s="31">
        <f t="shared" si="30"/>
        <v>19.999999999999972</v>
      </c>
      <c r="U112" s="31">
        <f t="shared" si="31"/>
        <v>55.390000000000015</v>
      </c>
      <c r="V112" s="28"/>
      <c r="W112" s="32">
        <f t="shared" si="32"/>
        <v>121556.49999999946</v>
      </c>
      <c r="X112" s="32">
        <f t="shared" si="22"/>
        <v>121556.49999999946</v>
      </c>
      <c r="Y112" s="32">
        <f t="shared" si="33"/>
        <v>374019.99999999948</v>
      </c>
      <c r="Z112" s="32">
        <f t="shared" si="24"/>
        <v>1035848.3900000002</v>
      </c>
      <c r="AC112" s="2">
        <f t="shared" si="25"/>
        <v>4771747.16</v>
      </c>
      <c r="AD112" s="2">
        <f t="shared" si="26"/>
        <v>4893303.6599999992</v>
      </c>
      <c r="AE112" s="2">
        <f t="shared" si="27"/>
        <v>4893303.6599999992</v>
      </c>
      <c r="AF112" s="2">
        <f t="shared" si="28"/>
        <v>5145767.1599999992</v>
      </c>
      <c r="AG112" s="2">
        <f t="shared" si="29"/>
        <v>5807595.5499999998</v>
      </c>
    </row>
    <row r="113" spans="1:33" s="2" customFormat="1" x14ac:dyDescent="0.2">
      <c r="A113" s="1" t="s">
        <v>137</v>
      </c>
      <c r="B113" s="1" t="s">
        <v>51</v>
      </c>
      <c r="C113" s="1" t="s">
        <v>51</v>
      </c>
      <c r="D113" s="1">
        <v>9407</v>
      </c>
      <c r="E113" s="9">
        <v>32148</v>
      </c>
      <c r="F113" s="9">
        <v>120</v>
      </c>
      <c r="G113" s="78">
        <v>5</v>
      </c>
      <c r="H113" s="78">
        <v>4</v>
      </c>
      <c r="I113" s="88">
        <v>1.0137</v>
      </c>
      <c r="J113" s="78">
        <v>50</v>
      </c>
      <c r="K113" s="1"/>
      <c r="L113" s="10">
        <v>247.72</v>
      </c>
      <c r="M113" s="10">
        <v>254.22</v>
      </c>
      <c r="N113" s="10">
        <v>254.22</v>
      </c>
      <c r="O113" s="10">
        <v>267.72000000000003</v>
      </c>
      <c r="P113" s="10">
        <v>272.07</v>
      </c>
      <c r="Q113" s="11"/>
      <c r="R113" s="11">
        <f t="shared" si="19"/>
        <v>6.5</v>
      </c>
      <c r="S113" s="11">
        <f t="shared" si="20"/>
        <v>6.5</v>
      </c>
      <c r="T113" s="11">
        <f t="shared" si="30"/>
        <v>20.000000000000028</v>
      </c>
      <c r="U113" s="11">
        <f t="shared" si="31"/>
        <v>24.349999999999994</v>
      </c>
      <c r="V113" s="1"/>
      <c r="W113" s="12">
        <f t="shared" si="32"/>
        <v>208962</v>
      </c>
      <c r="X113" s="12">
        <f t="shared" si="22"/>
        <v>208962</v>
      </c>
      <c r="Y113" s="12">
        <f t="shared" si="33"/>
        <v>642960.00000000093</v>
      </c>
      <c r="Z113" s="12">
        <f t="shared" si="24"/>
        <v>782803.79999999981</v>
      </c>
      <c r="AC113" s="2">
        <f t="shared" si="25"/>
        <v>7963702.5599999996</v>
      </c>
      <c r="AD113" s="2">
        <f t="shared" si="26"/>
        <v>8172664.5599999996</v>
      </c>
      <c r="AE113" s="2">
        <f t="shared" si="27"/>
        <v>8172664.5599999996</v>
      </c>
      <c r="AF113" s="2">
        <f t="shared" si="28"/>
        <v>8606662.5600000005</v>
      </c>
      <c r="AG113" s="2">
        <f t="shared" si="29"/>
        <v>8746506.3599999994</v>
      </c>
    </row>
    <row r="114" spans="1:33" s="2" customFormat="1" x14ac:dyDescent="0.2">
      <c r="A114" s="1" t="s">
        <v>138</v>
      </c>
      <c r="B114" s="1" t="s">
        <v>51</v>
      </c>
      <c r="C114" s="1" t="s">
        <v>51</v>
      </c>
      <c r="D114" s="1">
        <v>21056</v>
      </c>
      <c r="E114" s="9">
        <v>28935</v>
      </c>
      <c r="F114" s="9">
        <v>120</v>
      </c>
      <c r="G114" s="78">
        <v>5</v>
      </c>
      <c r="H114" s="78">
        <v>3</v>
      </c>
      <c r="I114" s="88">
        <v>0.98219999999999996</v>
      </c>
      <c r="J114" s="78">
        <v>76</v>
      </c>
      <c r="K114" s="1"/>
      <c r="L114" s="10">
        <v>246.29</v>
      </c>
      <c r="M114" s="10">
        <v>246.29</v>
      </c>
      <c r="N114" s="10">
        <v>246.29</v>
      </c>
      <c r="O114" s="10">
        <v>244.96</v>
      </c>
      <c r="P114" s="10">
        <v>245.76</v>
      </c>
      <c r="Q114" s="11"/>
      <c r="R114" s="11">
        <f t="shared" si="19"/>
        <v>0</v>
      </c>
      <c r="S114" s="11">
        <f t="shared" si="20"/>
        <v>0</v>
      </c>
      <c r="T114" s="11">
        <f t="shared" si="30"/>
        <v>-1.3299999999999841</v>
      </c>
      <c r="U114" s="11">
        <f t="shared" si="31"/>
        <v>-0.53000000000000114</v>
      </c>
      <c r="V114" s="1"/>
      <c r="W114" s="12">
        <f t="shared" si="32"/>
        <v>0</v>
      </c>
      <c r="X114" s="12">
        <f t="shared" si="22"/>
        <v>0</v>
      </c>
      <c r="Y114" s="12">
        <f t="shared" si="33"/>
        <v>-38483.549999999537</v>
      </c>
      <c r="Z114" s="12">
        <f t="shared" si="24"/>
        <v>-15335.550000000032</v>
      </c>
      <c r="AC114" s="2">
        <f t="shared" si="25"/>
        <v>7126401.1499999994</v>
      </c>
      <c r="AD114" s="2">
        <f t="shared" si="26"/>
        <v>7126401.1499999994</v>
      </c>
      <c r="AE114" s="2">
        <f t="shared" si="27"/>
        <v>7126401.1499999994</v>
      </c>
      <c r="AF114" s="2">
        <f t="shared" si="28"/>
        <v>7087917.6000000006</v>
      </c>
      <c r="AG114" s="2">
        <f t="shared" si="29"/>
        <v>7111065.5999999996</v>
      </c>
    </row>
    <row r="115" spans="1:33" s="2" customFormat="1" x14ac:dyDescent="0.2">
      <c r="A115" s="1" t="s">
        <v>139</v>
      </c>
      <c r="B115" s="1" t="s">
        <v>11</v>
      </c>
      <c r="C115" s="1" t="s">
        <v>12</v>
      </c>
      <c r="D115" s="1">
        <v>20511</v>
      </c>
      <c r="E115" s="9">
        <v>22327</v>
      </c>
      <c r="F115" s="9">
        <v>94</v>
      </c>
      <c r="G115" s="78">
        <v>4</v>
      </c>
      <c r="H115" s="78">
        <v>3</v>
      </c>
      <c r="I115" s="88">
        <v>0.90449999999999997</v>
      </c>
      <c r="J115" s="78">
        <v>141</v>
      </c>
      <c r="K115" s="1"/>
      <c r="L115" s="10">
        <v>282.48</v>
      </c>
      <c r="M115" s="10">
        <v>284.89999999999998</v>
      </c>
      <c r="N115" s="10">
        <v>285.81</v>
      </c>
      <c r="O115" s="10">
        <v>286.74</v>
      </c>
      <c r="P115" s="10">
        <v>287.64999999999998</v>
      </c>
      <c r="Q115" s="11"/>
      <c r="R115" s="11">
        <f t="shared" si="19"/>
        <v>2.4199999999999591</v>
      </c>
      <c r="S115" s="11">
        <f t="shared" si="20"/>
        <v>3.3299999999999841</v>
      </c>
      <c r="T115" s="11">
        <f t="shared" si="30"/>
        <v>4.2599999999999909</v>
      </c>
      <c r="U115" s="11">
        <f t="shared" si="31"/>
        <v>5.1699999999999591</v>
      </c>
      <c r="V115" s="1"/>
      <c r="W115" s="12">
        <f t="shared" si="32"/>
        <v>54031.339999999087</v>
      </c>
      <c r="X115" s="12">
        <f t="shared" si="22"/>
        <v>74348.90999999964</v>
      </c>
      <c r="Y115" s="12">
        <f t="shared" si="33"/>
        <v>95113.0199999998</v>
      </c>
      <c r="Z115" s="12">
        <f t="shared" si="24"/>
        <v>115430.58999999908</v>
      </c>
      <c r="AC115" s="2">
        <f t="shared" si="25"/>
        <v>6306930.96</v>
      </c>
      <c r="AD115" s="2">
        <f t="shared" si="26"/>
        <v>6360962.2999999998</v>
      </c>
      <c r="AE115" s="2">
        <f t="shared" si="27"/>
        <v>6381279.8700000001</v>
      </c>
      <c r="AF115" s="2">
        <f t="shared" si="28"/>
        <v>6402043.9800000004</v>
      </c>
      <c r="AG115" s="2">
        <f t="shared" si="29"/>
        <v>6422361.5499999998</v>
      </c>
    </row>
    <row r="116" spans="1:33" s="2" customFormat="1" x14ac:dyDescent="0.2">
      <c r="A116" s="33" t="s">
        <v>140</v>
      </c>
      <c r="B116" s="33" t="s">
        <v>141</v>
      </c>
      <c r="C116" s="33" t="s">
        <v>12</v>
      </c>
      <c r="D116" s="33">
        <v>1198</v>
      </c>
      <c r="E116" s="34">
        <v>86511</v>
      </c>
      <c r="F116" s="34">
        <v>357</v>
      </c>
      <c r="G116" s="80">
        <v>2</v>
      </c>
      <c r="H116" s="80">
        <v>4</v>
      </c>
      <c r="I116" s="90">
        <v>0.93100000000000005</v>
      </c>
      <c r="J116" s="80">
        <v>119</v>
      </c>
      <c r="K116" s="33"/>
      <c r="L116" s="35">
        <v>265.32</v>
      </c>
      <c r="M116" s="35">
        <v>271.82</v>
      </c>
      <c r="N116" s="35">
        <v>271.82</v>
      </c>
      <c r="O116" s="35">
        <v>285.32</v>
      </c>
      <c r="P116" s="35">
        <v>312.43</v>
      </c>
      <c r="Q116" s="36"/>
      <c r="R116" s="36">
        <f t="shared" si="19"/>
        <v>6.5</v>
      </c>
      <c r="S116" s="36">
        <f t="shared" si="20"/>
        <v>6.5</v>
      </c>
      <c r="T116" s="36">
        <f t="shared" si="30"/>
        <v>20</v>
      </c>
      <c r="U116" s="36">
        <f t="shared" si="31"/>
        <v>47.110000000000014</v>
      </c>
      <c r="V116" s="33"/>
      <c r="W116" s="37">
        <f t="shared" si="32"/>
        <v>562321.5</v>
      </c>
      <c r="X116" s="37">
        <f t="shared" si="22"/>
        <v>562321.5</v>
      </c>
      <c r="Y116" s="37">
        <f t="shared" si="33"/>
        <v>1730220</v>
      </c>
      <c r="Z116" s="37">
        <f t="shared" si="24"/>
        <v>4075533.2100000014</v>
      </c>
      <c r="AC116" s="2">
        <f t="shared" si="25"/>
        <v>22953098.52</v>
      </c>
      <c r="AD116" s="2">
        <f t="shared" si="26"/>
        <v>23515420.02</v>
      </c>
      <c r="AE116" s="2">
        <f t="shared" si="27"/>
        <v>23515420.02</v>
      </c>
      <c r="AF116" s="2">
        <f t="shared" si="28"/>
        <v>24683318.52</v>
      </c>
      <c r="AG116" s="2">
        <f t="shared" si="29"/>
        <v>27028631.73</v>
      </c>
    </row>
    <row r="117" spans="1:33" s="2" customFormat="1" x14ac:dyDescent="0.2">
      <c r="A117" s="28" t="s">
        <v>142</v>
      </c>
      <c r="B117" s="28" t="s">
        <v>9</v>
      </c>
      <c r="C117" s="28" t="s">
        <v>9</v>
      </c>
      <c r="D117" s="28">
        <v>10207</v>
      </c>
      <c r="E117" s="29">
        <v>36260</v>
      </c>
      <c r="F117" s="29">
        <v>154</v>
      </c>
      <c r="G117" s="79">
        <v>3</v>
      </c>
      <c r="H117" s="79">
        <v>1</v>
      </c>
      <c r="I117" s="89">
        <v>0.89580000000000004</v>
      </c>
      <c r="J117" s="79">
        <v>145</v>
      </c>
      <c r="K117" s="28"/>
      <c r="L117" s="30">
        <v>277.29000000000002</v>
      </c>
      <c r="M117" s="30">
        <v>282.33</v>
      </c>
      <c r="N117" s="30">
        <v>283.27999999999997</v>
      </c>
      <c r="O117" s="30">
        <v>284.25</v>
      </c>
      <c r="P117" s="30">
        <v>285.22000000000003</v>
      </c>
      <c r="Q117" s="31"/>
      <c r="R117" s="31">
        <f t="shared" si="19"/>
        <v>5.0399999999999636</v>
      </c>
      <c r="S117" s="31">
        <f t="shared" si="20"/>
        <v>5.9899999999999523</v>
      </c>
      <c r="T117" s="31">
        <f t="shared" si="30"/>
        <v>6.9599999999999795</v>
      </c>
      <c r="U117" s="31">
        <f t="shared" si="31"/>
        <v>7.9300000000000068</v>
      </c>
      <c r="V117" s="28"/>
      <c r="W117" s="32">
        <f t="shared" si="32"/>
        <v>182750.39999999868</v>
      </c>
      <c r="X117" s="32">
        <f t="shared" si="22"/>
        <v>217197.39999999828</v>
      </c>
      <c r="Y117" s="32">
        <f t="shared" si="33"/>
        <v>252369.59999999925</v>
      </c>
      <c r="Z117" s="32">
        <f t="shared" si="24"/>
        <v>287541.80000000022</v>
      </c>
      <c r="AC117" s="2">
        <f t="shared" si="25"/>
        <v>10054535.4</v>
      </c>
      <c r="AD117" s="2">
        <f t="shared" si="26"/>
        <v>10237285.799999999</v>
      </c>
      <c r="AE117" s="2">
        <f t="shared" si="27"/>
        <v>10271732.799999999</v>
      </c>
      <c r="AF117" s="2">
        <f t="shared" si="28"/>
        <v>10306905</v>
      </c>
      <c r="AG117" s="2">
        <f t="shared" si="29"/>
        <v>10342077.200000001</v>
      </c>
    </row>
    <row r="118" spans="1:33" s="2" customFormat="1" x14ac:dyDescent="0.2">
      <c r="A118" s="1" t="s">
        <v>143</v>
      </c>
      <c r="B118" s="1" t="s">
        <v>11</v>
      </c>
      <c r="C118" s="1" t="s">
        <v>12</v>
      </c>
      <c r="D118" s="1">
        <v>91447</v>
      </c>
      <c r="E118" s="9">
        <v>13939</v>
      </c>
      <c r="F118" s="9">
        <v>43</v>
      </c>
      <c r="G118" s="78">
        <v>1</v>
      </c>
      <c r="H118" s="78">
        <v>4</v>
      </c>
      <c r="I118" s="88">
        <v>0.45</v>
      </c>
      <c r="J118" s="78">
        <v>197</v>
      </c>
      <c r="K118" s="1"/>
      <c r="L118" s="10">
        <v>139.74</v>
      </c>
      <c r="M118" s="10">
        <v>139.74</v>
      </c>
      <c r="N118" s="10">
        <v>139.74</v>
      </c>
      <c r="O118" s="10">
        <v>134.74</v>
      </c>
      <c r="P118" s="10">
        <v>130.02000000000001</v>
      </c>
      <c r="Q118" s="11"/>
      <c r="R118" s="11">
        <f t="shared" si="19"/>
        <v>0</v>
      </c>
      <c r="S118" s="11">
        <f t="shared" si="20"/>
        <v>0</v>
      </c>
      <c r="T118" s="11">
        <f t="shared" si="30"/>
        <v>-5</v>
      </c>
      <c r="U118" s="11">
        <f t="shared" si="31"/>
        <v>-9.7199999999999989</v>
      </c>
      <c r="V118" s="1"/>
      <c r="W118" s="12">
        <f t="shared" si="32"/>
        <v>0</v>
      </c>
      <c r="X118" s="12">
        <f t="shared" si="22"/>
        <v>0</v>
      </c>
      <c r="Y118" s="12">
        <f t="shared" si="33"/>
        <v>-69695</v>
      </c>
      <c r="Z118" s="12">
        <f t="shared" si="24"/>
        <v>-135487.07999999999</v>
      </c>
      <c r="AC118" s="2">
        <f t="shared" si="25"/>
        <v>1947835.86</v>
      </c>
      <c r="AD118" s="2">
        <f t="shared" si="26"/>
        <v>1947835.86</v>
      </c>
      <c r="AE118" s="2">
        <f t="shared" si="27"/>
        <v>1947835.86</v>
      </c>
      <c r="AF118" s="2">
        <f t="shared" si="28"/>
        <v>1878140.86</v>
      </c>
      <c r="AG118" s="2">
        <f t="shared" si="29"/>
        <v>1812348.78</v>
      </c>
    </row>
    <row r="119" spans="1:33" s="2" customFormat="1" x14ac:dyDescent="0.2">
      <c r="A119" s="1" t="s">
        <v>144</v>
      </c>
      <c r="B119" s="1" t="s">
        <v>11</v>
      </c>
      <c r="C119" s="1" t="s">
        <v>12</v>
      </c>
      <c r="D119" s="1">
        <v>9894</v>
      </c>
      <c r="E119" s="9">
        <v>29344</v>
      </c>
      <c r="F119" s="9">
        <v>119</v>
      </c>
      <c r="G119" s="78">
        <v>4</v>
      </c>
      <c r="H119" s="78">
        <v>4</v>
      </c>
      <c r="I119" s="88">
        <v>1.0638000000000001</v>
      </c>
      <c r="J119" s="78">
        <v>24</v>
      </c>
      <c r="K119" s="1"/>
      <c r="L119" s="10">
        <v>236.51</v>
      </c>
      <c r="M119" s="10">
        <v>243.01</v>
      </c>
      <c r="N119" s="10">
        <v>243.01</v>
      </c>
      <c r="O119" s="10">
        <v>256.51</v>
      </c>
      <c r="P119" s="10">
        <v>270.8</v>
      </c>
      <c r="Q119" s="11"/>
      <c r="R119" s="11">
        <f t="shared" si="19"/>
        <v>6.5</v>
      </c>
      <c r="S119" s="11">
        <f t="shared" si="20"/>
        <v>6.5</v>
      </c>
      <c r="T119" s="11">
        <f t="shared" si="30"/>
        <v>20</v>
      </c>
      <c r="U119" s="11">
        <f t="shared" si="31"/>
        <v>34.29000000000002</v>
      </c>
      <c r="V119" s="1"/>
      <c r="W119" s="12">
        <f t="shared" si="32"/>
        <v>190736</v>
      </c>
      <c r="X119" s="12">
        <f t="shared" si="22"/>
        <v>190736</v>
      </c>
      <c r="Y119" s="12">
        <f t="shared" si="33"/>
        <v>586880</v>
      </c>
      <c r="Z119" s="12">
        <f t="shared" si="24"/>
        <v>1006205.7600000006</v>
      </c>
      <c r="AC119" s="2">
        <f t="shared" si="25"/>
        <v>6940149.4399999995</v>
      </c>
      <c r="AD119" s="2">
        <f t="shared" si="26"/>
        <v>7130885.4399999995</v>
      </c>
      <c r="AE119" s="2">
        <f t="shared" si="27"/>
        <v>7130885.4399999995</v>
      </c>
      <c r="AF119" s="2">
        <f t="shared" si="28"/>
        <v>7527029.4399999995</v>
      </c>
      <c r="AG119" s="2">
        <f t="shared" si="29"/>
        <v>7946355.2000000002</v>
      </c>
    </row>
    <row r="120" spans="1:33" s="2" customFormat="1" x14ac:dyDescent="0.2">
      <c r="A120" s="1" t="s">
        <v>145</v>
      </c>
      <c r="B120" s="1" t="s">
        <v>11</v>
      </c>
      <c r="C120" s="1" t="s">
        <v>12</v>
      </c>
      <c r="D120" s="1">
        <v>8847</v>
      </c>
      <c r="E120" s="9">
        <v>12617</v>
      </c>
      <c r="F120" s="9">
        <v>89</v>
      </c>
      <c r="G120" s="78">
        <v>5</v>
      </c>
      <c r="H120" s="78">
        <v>4</v>
      </c>
      <c r="I120" s="88">
        <v>1.0562</v>
      </c>
      <c r="J120" s="78">
        <v>30</v>
      </c>
      <c r="K120" s="1"/>
      <c r="L120" s="10">
        <v>290</v>
      </c>
      <c r="M120" s="10">
        <v>296.5</v>
      </c>
      <c r="N120" s="10">
        <v>296.5</v>
      </c>
      <c r="O120" s="10">
        <v>310</v>
      </c>
      <c r="P120" s="10">
        <v>332.95</v>
      </c>
      <c r="Q120" s="11"/>
      <c r="R120" s="11">
        <f t="shared" si="19"/>
        <v>6.5</v>
      </c>
      <c r="S120" s="11">
        <f t="shared" si="20"/>
        <v>6.5</v>
      </c>
      <c r="T120" s="11">
        <f t="shared" si="30"/>
        <v>20</v>
      </c>
      <c r="U120" s="11">
        <f t="shared" si="31"/>
        <v>42.949999999999989</v>
      </c>
      <c r="V120" s="1"/>
      <c r="W120" s="12">
        <f t="shared" si="32"/>
        <v>82010.5</v>
      </c>
      <c r="X120" s="12">
        <f t="shared" si="22"/>
        <v>82010.5</v>
      </c>
      <c r="Y120" s="12">
        <f t="shared" si="33"/>
        <v>252340</v>
      </c>
      <c r="Z120" s="12">
        <f t="shared" si="24"/>
        <v>541900.14999999991</v>
      </c>
      <c r="AC120" s="2">
        <f t="shared" si="25"/>
        <v>3658930</v>
      </c>
      <c r="AD120" s="2">
        <f t="shared" si="26"/>
        <v>3740940.5</v>
      </c>
      <c r="AE120" s="2">
        <f t="shared" si="27"/>
        <v>3740940.5</v>
      </c>
      <c r="AF120" s="2">
        <f t="shared" si="28"/>
        <v>3911270</v>
      </c>
      <c r="AG120" s="2">
        <f t="shared" si="29"/>
        <v>4200830.1499999994</v>
      </c>
    </row>
    <row r="121" spans="1:33" s="2" customFormat="1" x14ac:dyDescent="0.2">
      <c r="A121" s="33" t="s">
        <v>146</v>
      </c>
      <c r="B121" s="33" t="s">
        <v>29</v>
      </c>
      <c r="C121" s="33" t="s">
        <v>29</v>
      </c>
      <c r="D121" s="33">
        <v>8995</v>
      </c>
      <c r="E121" s="34">
        <v>30880</v>
      </c>
      <c r="F121" s="34">
        <v>130</v>
      </c>
      <c r="G121" s="80">
        <v>2</v>
      </c>
      <c r="H121" s="80">
        <v>4</v>
      </c>
      <c r="I121" s="90">
        <v>1.0333000000000001</v>
      </c>
      <c r="J121" s="80">
        <v>41</v>
      </c>
      <c r="K121" s="33"/>
      <c r="L121" s="35">
        <v>230.6</v>
      </c>
      <c r="M121" s="35">
        <v>233.96</v>
      </c>
      <c r="N121" s="35">
        <v>234.75</v>
      </c>
      <c r="O121" s="35">
        <v>235.57</v>
      </c>
      <c r="P121" s="35">
        <v>236.38</v>
      </c>
      <c r="Q121" s="36"/>
      <c r="R121" s="36">
        <f t="shared" si="19"/>
        <v>3.3600000000000136</v>
      </c>
      <c r="S121" s="36">
        <f t="shared" si="20"/>
        <v>4.1500000000000057</v>
      </c>
      <c r="T121" s="36">
        <f t="shared" si="30"/>
        <v>4.9699999999999989</v>
      </c>
      <c r="U121" s="36">
        <f t="shared" si="31"/>
        <v>5.7800000000000011</v>
      </c>
      <c r="V121" s="33"/>
      <c r="W121" s="37">
        <f t="shared" si="32"/>
        <v>103756.80000000042</v>
      </c>
      <c r="X121" s="37">
        <f t="shared" si="22"/>
        <v>128152.00000000017</v>
      </c>
      <c r="Y121" s="37">
        <f t="shared" si="33"/>
        <v>153473.59999999998</v>
      </c>
      <c r="Z121" s="37">
        <f t="shared" si="24"/>
        <v>178486.40000000002</v>
      </c>
      <c r="AC121" s="2">
        <f t="shared" si="25"/>
        <v>7120928</v>
      </c>
      <c r="AD121" s="2">
        <f t="shared" si="26"/>
        <v>7224684.7999999998</v>
      </c>
      <c r="AE121" s="2">
        <f t="shared" si="27"/>
        <v>7249080</v>
      </c>
      <c r="AF121" s="2">
        <f t="shared" si="28"/>
        <v>7274401.5999999996</v>
      </c>
      <c r="AG121" s="2">
        <f t="shared" si="29"/>
        <v>7299414.3999999994</v>
      </c>
    </row>
    <row r="122" spans="1:33" s="2" customFormat="1" x14ac:dyDescent="0.2">
      <c r="A122" s="28" t="s">
        <v>147</v>
      </c>
      <c r="B122" s="28" t="s">
        <v>11</v>
      </c>
      <c r="C122" s="28" t="s">
        <v>12</v>
      </c>
      <c r="D122" s="28">
        <v>7047</v>
      </c>
      <c r="E122" s="29">
        <v>11934</v>
      </c>
      <c r="F122" s="29">
        <v>58</v>
      </c>
      <c r="G122" s="79">
        <v>4</v>
      </c>
      <c r="H122" s="79">
        <v>2</v>
      </c>
      <c r="I122" s="89">
        <v>0.93989999999999996</v>
      </c>
      <c r="J122" s="79">
        <v>114</v>
      </c>
      <c r="K122" s="28"/>
      <c r="L122" s="30">
        <v>243.26</v>
      </c>
      <c r="M122" s="30">
        <v>249.76</v>
      </c>
      <c r="N122" s="30">
        <v>249.76</v>
      </c>
      <c r="O122" s="30">
        <v>263.26</v>
      </c>
      <c r="P122" s="30">
        <v>279.08999999999997</v>
      </c>
      <c r="Q122" s="31"/>
      <c r="R122" s="31">
        <f t="shared" si="19"/>
        <v>6.5</v>
      </c>
      <c r="S122" s="31">
        <f t="shared" si="20"/>
        <v>6.5</v>
      </c>
      <c r="T122" s="31">
        <f t="shared" si="30"/>
        <v>20</v>
      </c>
      <c r="U122" s="31">
        <f t="shared" si="31"/>
        <v>35.829999999999984</v>
      </c>
      <c r="V122" s="28"/>
      <c r="W122" s="32">
        <f t="shared" si="32"/>
        <v>77571</v>
      </c>
      <c r="X122" s="32">
        <f t="shared" si="22"/>
        <v>77571</v>
      </c>
      <c r="Y122" s="32">
        <f t="shared" si="33"/>
        <v>238680</v>
      </c>
      <c r="Z122" s="32">
        <f t="shared" si="24"/>
        <v>427595.2199999998</v>
      </c>
      <c r="AC122" s="2">
        <f t="shared" si="25"/>
        <v>2903064.84</v>
      </c>
      <c r="AD122" s="2">
        <f t="shared" si="26"/>
        <v>2980635.84</v>
      </c>
      <c r="AE122" s="2">
        <f t="shared" si="27"/>
        <v>2980635.84</v>
      </c>
      <c r="AF122" s="2">
        <f t="shared" si="28"/>
        <v>3141744.84</v>
      </c>
      <c r="AG122" s="2">
        <f t="shared" si="29"/>
        <v>3330660.0599999996</v>
      </c>
    </row>
    <row r="123" spans="1:33" s="2" customFormat="1" x14ac:dyDescent="0.2">
      <c r="A123" s="1" t="s">
        <v>148</v>
      </c>
      <c r="B123" s="1" t="s">
        <v>9</v>
      </c>
      <c r="C123" s="1" t="s">
        <v>9</v>
      </c>
      <c r="D123" s="1">
        <v>9472</v>
      </c>
      <c r="E123" s="9">
        <v>40798</v>
      </c>
      <c r="F123" s="9">
        <v>150</v>
      </c>
      <c r="G123" s="78">
        <v>1</v>
      </c>
      <c r="H123" s="78">
        <v>3</v>
      </c>
      <c r="I123" s="88">
        <v>0.81930000000000003</v>
      </c>
      <c r="J123" s="78">
        <v>178</v>
      </c>
      <c r="K123" s="1"/>
      <c r="L123" s="10">
        <v>237.2</v>
      </c>
      <c r="M123" s="10">
        <v>243.7</v>
      </c>
      <c r="N123" s="10">
        <v>243.7</v>
      </c>
      <c r="O123" s="10">
        <v>248.14</v>
      </c>
      <c r="P123" s="10">
        <v>249</v>
      </c>
      <c r="Q123" s="11"/>
      <c r="R123" s="11">
        <f t="shared" si="19"/>
        <v>6.5</v>
      </c>
      <c r="S123" s="11">
        <f t="shared" si="20"/>
        <v>6.5</v>
      </c>
      <c r="T123" s="11">
        <f t="shared" si="30"/>
        <v>10.939999999999998</v>
      </c>
      <c r="U123" s="11">
        <f t="shared" si="31"/>
        <v>11.800000000000011</v>
      </c>
      <c r="V123" s="1"/>
      <c r="W123" s="12">
        <f t="shared" si="32"/>
        <v>265187</v>
      </c>
      <c r="X123" s="12">
        <f t="shared" si="22"/>
        <v>265187</v>
      </c>
      <c r="Y123" s="12">
        <f t="shared" si="33"/>
        <v>446330.11999999988</v>
      </c>
      <c r="Z123" s="12">
        <f t="shared" si="24"/>
        <v>481416.40000000049</v>
      </c>
      <c r="AC123" s="2">
        <f t="shared" si="25"/>
        <v>9677285.5999999996</v>
      </c>
      <c r="AD123" s="2">
        <f t="shared" si="26"/>
        <v>9942472.5999999996</v>
      </c>
      <c r="AE123" s="2">
        <f t="shared" si="27"/>
        <v>9942472.5999999996</v>
      </c>
      <c r="AF123" s="2">
        <f t="shared" si="28"/>
        <v>10123615.719999999</v>
      </c>
      <c r="AG123" s="2">
        <f t="shared" si="29"/>
        <v>10158702</v>
      </c>
    </row>
    <row r="124" spans="1:33" s="2" customFormat="1" x14ac:dyDescent="0.2">
      <c r="A124" s="1" t="s">
        <v>149</v>
      </c>
      <c r="B124" s="1" t="s">
        <v>51</v>
      </c>
      <c r="C124" s="1" t="s">
        <v>51</v>
      </c>
      <c r="D124" s="1">
        <v>10561</v>
      </c>
      <c r="E124" s="9">
        <v>29487</v>
      </c>
      <c r="F124" s="9">
        <v>120</v>
      </c>
      <c r="G124" s="78">
        <v>5</v>
      </c>
      <c r="H124" s="78">
        <v>5</v>
      </c>
      <c r="I124" s="88">
        <v>0.99490000000000001</v>
      </c>
      <c r="J124" s="78">
        <v>66</v>
      </c>
      <c r="K124" s="1"/>
      <c r="L124" s="10">
        <v>275.68</v>
      </c>
      <c r="M124" s="10">
        <v>275.68</v>
      </c>
      <c r="N124" s="10">
        <v>275.97000000000003</v>
      </c>
      <c r="O124" s="10">
        <v>276.86</v>
      </c>
      <c r="P124" s="10">
        <v>277.77</v>
      </c>
      <c r="Q124" s="11"/>
      <c r="R124" s="11">
        <f t="shared" si="19"/>
        <v>0</v>
      </c>
      <c r="S124" s="11">
        <f t="shared" si="20"/>
        <v>0.29000000000002046</v>
      </c>
      <c r="T124" s="11">
        <f t="shared" si="30"/>
        <v>1.1800000000000068</v>
      </c>
      <c r="U124" s="11">
        <f t="shared" si="31"/>
        <v>2.089999999999975</v>
      </c>
      <c r="V124" s="1"/>
      <c r="W124" s="12">
        <f t="shared" si="32"/>
        <v>0</v>
      </c>
      <c r="X124" s="12">
        <f t="shared" si="22"/>
        <v>8551.2300000006035</v>
      </c>
      <c r="Y124" s="12">
        <f t="shared" si="33"/>
        <v>34794.6600000002</v>
      </c>
      <c r="Z124" s="12">
        <f t="shared" si="24"/>
        <v>61627.82999999926</v>
      </c>
      <c r="AC124" s="2">
        <f t="shared" si="25"/>
        <v>8128976.1600000001</v>
      </c>
      <c r="AD124" s="2">
        <f t="shared" si="26"/>
        <v>8128976.1600000001</v>
      </c>
      <c r="AE124" s="2">
        <f t="shared" si="27"/>
        <v>8137527.3900000006</v>
      </c>
      <c r="AF124" s="2">
        <f t="shared" si="28"/>
        <v>8163770.8200000003</v>
      </c>
      <c r="AG124" s="2">
        <f t="shared" si="29"/>
        <v>8190603.9899999993</v>
      </c>
    </row>
    <row r="125" spans="1:33" s="2" customFormat="1" x14ac:dyDescent="0.2">
      <c r="A125" s="1" t="s">
        <v>150</v>
      </c>
      <c r="B125" s="1" t="s">
        <v>11</v>
      </c>
      <c r="C125" s="1" t="s">
        <v>12</v>
      </c>
      <c r="D125" s="1">
        <v>9928</v>
      </c>
      <c r="E125" s="9">
        <v>20723</v>
      </c>
      <c r="F125" s="9">
        <v>85</v>
      </c>
      <c r="G125" s="78">
        <v>3</v>
      </c>
      <c r="H125" s="78">
        <v>2</v>
      </c>
      <c r="I125" s="88">
        <v>0.85260000000000002</v>
      </c>
      <c r="J125" s="78">
        <v>166</v>
      </c>
      <c r="K125" s="1"/>
      <c r="L125" s="10">
        <v>271.02</v>
      </c>
      <c r="M125" s="10">
        <v>277.52</v>
      </c>
      <c r="N125" s="10">
        <v>277.52</v>
      </c>
      <c r="O125" s="10">
        <v>287.12</v>
      </c>
      <c r="P125" s="10">
        <v>288.16000000000003</v>
      </c>
      <c r="Q125" s="11"/>
      <c r="R125" s="11">
        <f t="shared" si="19"/>
        <v>6.5</v>
      </c>
      <c r="S125" s="11">
        <f t="shared" si="20"/>
        <v>6.5</v>
      </c>
      <c r="T125" s="11">
        <f t="shared" si="30"/>
        <v>16.100000000000023</v>
      </c>
      <c r="U125" s="11">
        <f t="shared" si="31"/>
        <v>17.140000000000043</v>
      </c>
      <c r="V125" s="1"/>
      <c r="W125" s="12">
        <f t="shared" si="32"/>
        <v>134699.5</v>
      </c>
      <c r="X125" s="12">
        <f t="shared" si="22"/>
        <v>134699.5</v>
      </c>
      <c r="Y125" s="12">
        <f t="shared" si="33"/>
        <v>333640.30000000045</v>
      </c>
      <c r="Z125" s="12">
        <f t="shared" si="24"/>
        <v>355192.2200000009</v>
      </c>
      <c r="AC125" s="2">
        <f t="shared" si="25"/>
        <v>5616347.46</v>
      </c>
      <c r="AD125" s="2">
        <f t="shared" si="26"/>
        <v>5751046.96</v>
      </c>
      <c r="AE125" s="2">
        <f t="shared" si="27"/>
        <v>5751046.96</v>
      </c>
      <c r="AF125" s="2">
        <f t="shared" si="28"/>
        <v>5949987.7599999998</v>
      </c>
      <c r="AG125" s="2">
        <f t="shared" si="29"/>
        <v>5971539.6800000006</v>
      </c>
    </row>
    <row r="126" spans="1:33" s="2" customFormat="1" x14ac:dyDescent="0.2">
      <c r="A126" s="33" t="s">
        <v>151</v>
      </c>
      <c r="B126" s="33" t="s">
        <v>11</v>
      </c>
      <c r="C126" s="33" t="s">
        <v>12</v>
      </c>
      <c r="D126" s="33">
        <v>9332</v>
      </c>
      <c r="E126" s="34">
        <v>11656</v>
      </c>
      <c r="F126" s="34">
        <v>60</v>
      </c>
      <c r="G126" s="80">
        <v>5</v>
      </c>
      <c r="H126" s="80">
        <v>5</v>
      </c>
      <c r="I126" s="90">
        <v>1.0633999999999999</v>
      </c>
      <c r="J126" s="80">
        <v>25</v>
      </c>
      <c r="K126" s="33"/>
      <c r="L126" s="35">
        <v>271.76</v>
      </c>
      <c r="M126" s="35">
        <v>278.26</v>
      </c>
      <c r="N126" s="35">
        <v>278.26</v>
      </c>
      <c r="O126" s="35">
        <v>291.76</v>
      </c>
      <c r="P126" s="35">
        <v>302.18</v>
      </c>
      <c r="Q126" s="36"/>
      <c r="R126" s="36">
        <f t="shared" si="19"/>
        <v>6.5</v>
      </c>
      <c r="S126" s="36">
        <f t="shared" si="20"/>
        <v>6.5</v>
      </c>
      <c r="T126" s="36">
        <f t="shared" si="30"/>
        <v>20</v>
      </c>
      <c r="U126" s="36">
        <f t="shared" si="31"/>
        <v>30.420000000000016</v>
      </c>
      <c r="V126" s="33"/>
      <c r="W126" s="37">
        <f t="shared" si="32"/>
        <v>75764</v>
      </c>
      <c r="X126" s="37">
        <f t="shared" si="22"/>
        <v>75764</v>
      </c>
      <c r="Y126" s="37">
        <f t="shared" si="33"/>
        <v>233120</v>
      </c>
      <c r="Z126" s="37">
        <f t="shared" si="24"/>
        <v>354575.52000000019</v>
      </c>
      <c r="AC126" s="2">
        <f t="shared" si="25"/>
        <v>3167634.56</v>
      </c>
      <c r="AD126" s="2">
        <f t="shared" si="26"/>
        <v>3243398.56</v>
      </c>
      <c r="AE126" s="2">
        <f t="shared" si="27"/>
        <v>3243398.56</v>
      </c>
      <c r="AF126" s="2">
        <f t="shared" si="28"/>
        <v>3400754.56</v>
      </c>
      <c r="AG126" s="2">
        <f t="shared" si="29"/>
        <v>3522210.08</v>
      </c>
    </row>
    <row r="127" spans="1:33" s="2" customFormat="1" x14ac:dyDescent="0.2">
      <c r="A127" s="28" t="s">
        <v>152</v>
      </c>
      <c r="B127" s="28" t="s">
        <v>9</v>
      </c>
      <c r="C127" s="28" t="s">
        <v>9</v>
      </c>
      <c r="D127" s="28">
        <v>10157</v>
      </c>
      <c r="E127" s="29">
        <v>19290</v>
      </c>
      <c r="F127" s="29">
        <v>120</v>
      </c>
      <c r="G127" s="79">
        <v>3</v>
      </c>
      <c r="H127" s="79">
        <v>3</v>
      </c>
      <c r="I127" s="89">
        <v>1.0571999999999999</v>
      </c>
      <c r="J127" s="79">
        <v>29</v>
      </c>
      <c r="K127" s="28"/>
      <c r="L127" s="30">
        <v>268.17</v>
      </c>
      <c r="M127" s="30">
        <v>274.67</v>
      </c>
      <c r="N127" s="30">
        <v>274.67</v>
      </c>
      <c r="O127" s="30">
        <v>288.17</v>
      </c>
      <c r="P127" s="30">
        <v>309.17</v>
      </c>
      <c r="Q127" s="31"/>
      <c r="R127" s="31">
        <f t="shared" si="19"/>
        <v>6.5</v>
      </c>
      <c r="S127" s="31">
        <f t="shared" si="20"/>
        <v>6.5</v>
      </c>
      <c r="T127" s="31">
        <f t="shared" si="30"/>
        <v>20</v>
      </c>
      <c r="U127" s="31">
        <f t="shared" si="31"/>
        <v>41</v>
      </c>
      <c r="V127" s="28"/>
      <c r="W127" s="32">
        <f t="shared" si="32"/>
        <v>125385</v>
      </c>
      <c r="X127" s="32">
        <f t="shared" si="22"/>
        <v>125385</v>
      </c>
      <c r="Y127" s="32">
        <f t="shared" si="33"/>
        <v>385800</v>
      </c>
      <c r="Z127" s="32">
        <f t="shared" si="24"/>
        <v>790890</v>
      </c>
      <c r="AC127" s="2">
        <f t="shared" si="25"/>
        <v>5172999.3000000007</v>
      </c>
      <c r="AD127" s="2">
        <f t="shared" si="26"/>
        <v>5298384.3000000007</v>
      </c>
      <c r="AE127" s="2">
        <f t="shared" si="27"/>
        <v>5298384.3000000007</v>
      </c>
      <c r="AF127" s="2">
        <f t="shared" si="28"/>
        <v>5558799.3000000007</v>
      </c>
      <c r="AG127" s="2">
        <f t="shared" si="29"/>
        <v>5963889.3000000007</v>
      </c>
    </row>
    <row r="128" spans="1:33" s="2" customFormat="1" x14ac:dyDescent="0.2">
      <c r="A128" s="1" t="s">
        <v>153</v>
      </c>
      <c r="B128" s="1" t="s">
        <v>7</v>
      </c>
      <c r="C128" s="1" t="s">
        <v>7</v>
      </c>
      <c r="D128" s="1">
        <v>8391</v>
      </c>
      <c r="E128" s="9">
        <v>22135</v>
      </c>
      <c r="F128" s="9">
        <v>100</v>
      </c>
      <c r="G128" s="78">
        <v>3</v>
      </c>
      <c r="H128" s="78">
        <v>3</v>
      </c>
      <c r="I128" s="88">
        <v>0.94589999999999996</v>
      </c>
      <c r="J128" s="78">
        <v>110</v>
      </c>
      <c r="K128" s="1"/>
      <c r="L128" s="10">
        <v>246.52</v>
      </c>
      <c r="M128" s="10">
        <v>246.52</v>
      </c>
      <c r="N128" s="10">
        <v>246.52</v>
      </c>
      <c r="O128" s="10">
        <v>242.5</v>
      </c>
      <c r="P128" s="10">
        <v>243.31</v>
      </c>
      <c r="Q128" s="11"/>
      <c r="R128" s="11">
        <f t="shared" si="19"/>
        <v>0</v>
      </c>
      <c r="S128" s="11">
        <f t="shared" si="20"/>
        <v>0</v>
      </c>
      <c r="T128" s="11">
        <f t="shared" si="30"/>
        <v>-4.0200000000000102</v>
      </c>
      <c r="U128" s="11">
        <f t="shared" si="31"/>
        <v>-3.210000000000008</v>
      </c>
      <c r="V128" s="1"/>
      <c r="W128" s="12">
        <f t="shared" si="32"/>
        <v>0</v>
      </c>
      <c r="X128" s="12">
        <f t="shared" si="22"/>
        <v>0</v>
      </c>
      <c r="Y128" s="12">
        <f t="shared" si="33"/>
        <v>-88982.70000000023</v>
      </c>
      <c r="Z128" s="12">
        <f t="shared" si="24"/>
        <v>-71053.35000000018</v>
      </c>
      <c r="AC128" s="2">
        <f t="shared" si="25"/>
        <v>5456720.2000000002</v>
      </c>
      <c r="AD128" s="2">
        <f t="shared" si="26"/>
        <v>5456720.2000000002</v>
      </c>
      <c r="AE128" s="2">
        <f t="shared" si="27"/>
        <v>5456720.2000000002</v>
      </c>
      <c r="AF128" s="2">
        <f t="shared" si="28"/>
        <v>5367737.5</v>
      </c>
      <c r="AG128" s="2">
        <f t="shared" si="29"/>
        <v>5385666.8499999996</v>
      </c>
    </row>
    <row r="129" spans="1:33" s="2" customFormat="1" x14ac:dyDescent="0.2">
      <c r="A129" s="1" t="s">
        <v>154</v>
      </c>
      <c r="B129" s="1" t="s">
        <v>155</v>
      </c>
      <c r="C129" s="1" t="s">
        <v>12</v>
      </c>
      <c r="D129" s="1">
        <v>5645</v>
      </c>
      <c r="E129" s="9">
        <v>42363</v>
      </c>
      <c r="F129" s="9">
        <v>202</v>
      </c>
      <c r="G129" s="78">
        <v>3</v>
      </c>
      <c r="H129" s="78">
        <v>3</v>
      </c>
      <c r="I129" s="88">
        <v>1.0004999999999999</v>
      </c>
      <c r="J129" s="78">
        <v>61</v>
      </c>
      <c r="K129" s="1"/>
      <c r="L129" s="10">
        <v>306.37</v>
      </c>
      <c r="M129" s="10">
        <v>312.87</v>
      </c>
      <c r="N129" s="10">
        <v>312.87</v>
      </c>
      <c r="O129" s="10">
        <v>326.37</v>
      </c>
      <c r="P129" s="10">
        <v>359.44</v>
      </c>
      <c r="Q129" s="11"/>
      <c r="R129" s="11">
        <f t="shared" si="19"/>
        <v>6.5</v>
      </c>
      <c r="S129" s="11">
        <f t="shared" si="20"/>
        <v>6.5</v>
      </c>
      <c r="T129" s="11">
        <f t="shared" si="30"/>
        <v>20</v>
      </c>
      <c r="U129" s="11">
        <f t="shared" si="31"/>
        <v>53.069999999999993</v>
      </c>
      <c r="V129" s="1"/>
      <c r="W129" s="12">
        <f t="shared" si="32"/>
        <v>275359.5</v>
      </c>
      <c r="X129" s="12">
        <f t="shared" si="22"/>
        <v>275359.5</v>
      </c>
      <c r="Y129" s="12">
        <f t="shared" si="33"/>
        <v>847260</v>
      </c>
      <c r="Z129" s="12">
        <f t="shared" si="24"/>
        <v>2248204.4099999997</v>
      </c>
      <c r="AC129" s="2">
        <f t="shared" si="25"/>
        <v>12978752.310000001</v>
      </c>
      <c r="AD129" s="2">
        <f t="shared" si="26"/>
        <v>13254111.810000001</v>
      </c>
      <c r="AE129" s="2">
        <f t="shared" si="27"/>
        <v>13254111.810000001</v>
      </c>
      <c r="AF129" s="2">
        <f t="shared" si="28"/>
        <v>13826012.310000001</v>
      </c>
      <c r="AG129" s="2">
        <f t="shared" si="29"/>
        <v>15226956.720000001</v>
      </c>
    </row>
    <row r="130" spans="1:33" s="2" customFormat="1" x14ac:dyDescent="0.2">
      <c r="A130" s="1" t="s">
        <v>156</v>
      </c>
      <c r="B130" s="1" t="s">
        <v>11</v>
      </c>
      <c r="C130" s="1" t="s">
        <v>12</v>
      </c>
      <c r="D130" s="1">
        <v>10488</v>
      </c>
      <c r="E130" s="9">
        <v>28361</v>
      </c>
      <c r="F130" s="9">
        <v>120</v>
      </c>
      <c r="G130" s="78">
        <v>5</v>
      </c>
      <c r="H130" s="78">
        <v>5</v>
      </c>
      <c r="I130" s="88">
        <v>0.87170000000000003</v>
      </c>
      <c r="J130" s="78">
        <v>157</v>
      </c>
      <c r="K130" s="1"/>
      <c r="L130" s="10">
        <v>214.67</v>
      </c>
      <c r="M130" s="10">
        <v>221.17</v>
      </c>
      <c r="N130" s="10">
        <v>221.17</v>
      </c>
      <c r="O130" s="10">
        <v>225.41</v>
      </c>
      <c r="P130" s="10">
        <v>226.2</v>
      </c>
      <c r="Q130" s="11"/>
      <c r="R130" s="11">
        <f t="shared" si="19"/>
        <v>6.5</v>
      </c>
      <c r="S130" s="11">
        <f t="shared" si="20"/>
        <v>6.5</v>
      </c>
      <c r="T130" s="11">
        <f t="shared" si="30"/>
        <v>10.740000000000009</v>
      </c>
      <c r="U130" s="11">
        <f t="shared" si="31"/>
        <v>11.530000000000001</v>
      </c>
      <c r="V130" s="1"/>
      <c r="W130" s="12">
        <f t="shared" si="32"/>
        <v>184346.5</v>
      </c>
      <c r="X130" s="12">
        <f t="shared" si="22"/>
        <v>184346.5</v>
      </c>
      <c r="Y130" s="12">
        <f t="shared" si="33"/>
        <v>304597.14000000025</v>
      </c>
      <c r="Z130" s="12">
        <f t="shared" si="24"/>
        <v>327002.33</v>
      </c>
      <c r="AC130" s="2">
        <f t="shared" si="25"/>
        <v>6088255.8699999992</v>
      </c>
      <c r="AD130" s="2">
        <f t="shared" si="26"/>
        <v>6272602.3699999992</v>
      </c>
      <c r="AE130" s="2">
        <f t="shared" si="27"/>
        <v>6272602.3699999992</v>
      </c>
      <c r="AF130" s="2">
        <f t="shared" si="28"/>
        <v>6392853.0099999998</v>
      </c>
      <c r="AG130" s="2">
        <f t="shared" si="29"/>
        <v>6415258.1999999993</v>
      </c>
    </row>
    <row r="131" spans="1:33" s="2" customFormat="1" x14ac:dyDescent="0.2">
      <c r="A131" s="33" t="s">
        <v>157</v>
      </c>
      <c r="B131" s="33" t="s">
        <v>102</v>
      </c>
      <c r="C131" s="33" t="s">
        <v>102</v>
      </c>
      <c r="D131" s="33">
        <v>9266</v>
      </c>
      <c r="E131" s="34">
        <v>29278</v>
      </c>
      <c r="F131" s="34">
        <v>148</v>
      </c>
      <c r="G131" s="80">
        <v>5</v>
      </c>
      <c r="H131" s="80">
        <v>5</v>
      </c>
      <c r="I131" s="90">
        <v>0.97870000000000001</v>
      </c>
      <c r="J131" s="80">
        <v>81</v>
      </c>
      <c r="K131" s="33"/>
      <c r="L131" s="35">
        <v>249.8</v>
      </c>
      <c r="M131" s="35">
        <v>256.3</v>
      </c>
      <c r="N131" s="35">
        <v>256.3</v>
      </c>
      <c r="O131" s="35">
        <v>269.8</v>
      </c>
      <c r="P131" s="35">
        <v>279.48</v>
      </c>
      <c r="Q131" s="36"/>
      <c r="R131" s="36">
        <f t="shared" si="19"/>
        <v>6.5</v>
      </c>
      <c r="S131" s="36">
        <f t="shared" si="20"/>
        <v>6.5</v>
      </c>
      <c r="T131" s="36">
        <f t="shared" si="30"/>
        <v>20</v>
      </c>
      <c r="U131" s="36">
        <f t="shared" si="31"/>
        <v>29.680000000000007</v>
      </c>
      <c r="V131" s="33"/>
      <c r="W131" s="37">
        <f t="shared" si="32"/>
        <v>190307</v>
      </c>
      <c r="X131" s="37">
        <f t="shared" si="22"/>
        <v>190307</v>
      </c>
      <c r="Y131" s="37">
        <f t="shared" si="33"/>
        <v>585560</v>
      </c>
      <c r="Z131" s="37">
        <f t="shared" si="24"/>
        <v>868971.04000000015</v>
      </c>
      <c r="AC131" s="2">
        <f t="shared" si="25"/>
        <v>7313644.4000000004</v>
      </c>
      <c r="AD131" s="2">
        <f t="shared" si="26"/>
        <v>7503951.4000000004</v>
      </c>
      <c r="AE131" s="2">
        <f t="shared" si="27"/>
        <v>7503951.4000000004</v>
      </c>
      <c r="AF131" s="2">
        <f t="shared" si="28"/>
        <v>7899204.4000000004</v>
      </c>
      <c r="AG131" s="2">
        <f t="shared" si="29"/>
        <v>8182615.4400000004</v>
      </c>
    </row>
    <row r="132" spans="1:33" s="2" customFormat="1" x14ac:dyDescent="0.2">
      <c r="A132" s="28" t="s">
        <v>158</v>
      </c>
      <c r="B132" s="28" t="s">
        <v>66</v>
      </c>
      <c r="C132" s="28" t="s">
        <v>66</v>
      </c>
      <c r="D132" s="28">
        <v>10397</v>
      </c>
      <c r="E132" s="29">
        <v>47882</v>
      </c>
      <c r="F132" s="29">
        <v>180</v>
      </c>
      <c r="G132" s="79">
        <v>5</v>
      </c>
      <c r="H132" s="79">
        <v>5</v>
      </c>
      <c r="I132" s="89">
        <v>0.88080000000000003</v>
      </c>
      <c r="J132" s="79">
        <v>154</v>
      </c>
      <c r="K132" s="28"/>
      <c r="L132" s="30">
        <v>268.77999999999997</v>
      </c>
      <c r="M132" s="30">
        <v>275.27999999999997</v>
      </c>
      <c r="N132" s="30">
        <v>275.27999999999997</v>
      </c>
      <c r="O132" s="30">
        <v>283.23</v>
      </c>
      <c r="P132" s="30">
        <v>284.24</v>
      </c>
      <c r="Q132" s="31"/>
      <c r="R132" s="31">
        <f t="shared" si="19"/>
        <v>6.5</v>
      </c>
      <c r="S132" s="31">
        <f t="shared" si="20"/>
        <v>6.5</v>
      </c>
      <c r="T132" s="31">
        <f t="shared" si="30"/>
        <v>14.450000000000045</v>
      </c>
      <c r="U132" s="31">
        <f t="shared" si="31"/>
        <v>15.460000000000036</v>
      </c>
      <c r="V132" s="28"/>
      <c r="W132" s="32">
        <f t="shared" si="32"/>
        <v>311233</v>
      </c>
      <c r="X132" s="32">
        <f t="shared" si="22"/>
        <v>311233</v>
      </c>
      <c r="Y132" s="32">
        <f t="shared" si="33"/>
        <v>691894.90000000224</v>
      </c>
      <c r="Z132" s="32">
        <f t="shared" si="24"/>
        <v>740255.72000000172</v>
      </c>
      <c r="AC132" s="2">
        <f t="shared" si="25"/>
        <v>12869723.959999999</v>
      </c>
      <c r="AD132" s="2">
        <f t="shared" si="26"/>
        <v>13180956.959999999</v>
      </c>
      <c r="AE132" s="2">
        <f t="shared" si="27"/>
        <v>13180956.959999999</v>
      </c>
      <c r="AF132" s="2">
        <f t="shared" si="28"/>
        <v>13561618.860000001</v>
      </c>
      <c r="AG132" s="2">
        <f t="shared" si="29"/>
        <v>13609979.68</v>
      </c>
    </row>
    <row r="133" spans="1:33" s="2" customFormat="1" x14ac:dyDescent="0.2">
      <c r="A133" s="1" t="s">
        <v>159</v>
      </c>
      <c r="B133" s="1" t="s">
        <v>38</v>
      </c>
      <c r="C133" s="1" t="s">
        <v>38</v>
      </c>
      <c r="D133" s="1" t="s">
        <v>160</v>
      </c>
      <c r="E133" s="9">
        <v>19444</v>
      </c>
      <c r="F133" s="9">
        <v>91</v>
      </c>
      <c r="G133" s="78">
        <v>4</v>
      </c>
      <c r="H133" s="78">
        <v>5</v>
      </c>
      <c r="I133" s="88">
        <v>0.85119999999999996</v>
      </c>
      <c r="J133" s="78">
        <v>168</v>
      </c>
      <c r="K133" s="1"/>
      <c r="L133" s="10">
        <v>272.98</v>
      </c>
      <c r="M133" s="10">
        <v>279.48</v>
      </c>
      <c r="N133" s="10">
        <v>279.48</v>
      </c>
      <c r="O133" s="10">
        <v>292.98</v>
      </c>
      <c r="P133" s="10">
        <v>314.73</v>
      </c>
      <c r="Q133" s="11"/>
      <c r="R133" s="11">
        <f t="shared" si="19"/>
        <v>6.5</v>
      </c>
      <c r="S133" s="11">
        <f t="shared" si="20"/>
        <v>6.5</v>
      </c>
      <c r="T133" s="11">
        <f t="shared" si="30"/>
        <v>20</v>
      </c>
      <c r="U133" s="11">
        <f t="shared" si="31"/>
        <v>41.75</v>
      </c>
      <c r="V133" s="1"/>
      <c r="W133" s="12">
        <f t="shared" si="32"/>
        <v>126386</v>
      </c>
      <c r="X133" s="12">
        <f t="shared" si="22"/>
        <v>126386</v>
      </c>
      <c r="Y133" s="12">
        <f t="shared" si="33"/>
        <v>388880</v>
      </c>
      <c r="Z133" s="12">
        <f t="shared" si="24"/>
        <v>811787</v>
      </c>
      <c r="AC133" s="2">
        <f t="shared" si="25"/>
        <v>5307823.12</v>
      </c>
      <c r="AD133" s="2">
        <f t="shared" si="26"/>
        <v>5434209.1200000001</v>
      </c>
      <c r="AE133" s="2">
        <f t="shared" si="27"/>
        <v>5434209.1200000001</v>
      </c>
      <c r="AF133" s="2">
        <f t="shared" si="28"/>
        <v>5696703.1200000001</v>
      </c>
      <c r="AG133" s="2">
        <f t="shared" si="29"/>
        <v>6119610.1200000001</v>
      </c>
    </row>
    <row r="134" spans="1:33" s="2" customFormat="1" x14ac:dyDescent="0.2">
      <c r="A134" s="1" t="s">
        <v>161</v>
      </c>
      <c r="B134" s="1" t="s">
        <v>9</v>
      </c>
      <c r="C134" s="1" t="s">
        <v>9</v>
      </c>
      <c r="D134" s="1">
        <v>10835</v>
      </c>
      <c r="E134" s="9">
        <v>45698</v>
      </c>
      <c r="F134" s="9">
        <v>145</v>
      </c>
      <c r="G134" s="78">
        <v>4</v>
      </c>
      <c r="H134" s="78">
        <v>4</v>
      </c>
      <c r="I134" s="88">
        <v>1.0214000000000001</v>
      </c>
      <c r="J134" s="78">
        <v>45</v>
      </c>
      <c r="K134" s="1"/>
      <c r="L134" s="10">
        <v>283.26</v>
      </c>
      <c r="M134" s="10">
        <v>289.76</v>
      </c>
      <c r="N134" s="10">
        <v>289.76</v>
      </c>
      <c r="O134" s="10">
        <v>297.5</v>
      </c>
      <c r="P134" s="10">
        <v>298.55</v>
      </c>
      <c r="Q134" s="11"/>
      <c r="R134" s="11">
        <f t="shared" si="19"/>
        <v>6.5</v>
      </c>
      <c r="S134" s="11">
        <f t="shared" si="20"/>
        <v>6.5</v>
      </c>
      <c r="T134" s="11">
        <f t="shared" si="30"/>
        <v>14.240000000000009</v>
      </c>
      <c r="U134" s="11">
        <f t="shared" si="31"/>
        <v>15.29000000000002</v>
      </c>
      <c r="V134" s="1"/>
      <c r="W134" s="12">
        <f t="shared" si="32"/>
        <v>297037</v>
      </c>
      <c r="X134" s="12">
        <f t="shared" si="22"/>
        <v>297037</v>
      </c>
      <c r="Y134" s="12">
        <f t="shared" si="33"/>
        <v>650739.52000000037</v>
      </c>
      <c r="Z134" s="12">
        <f t="shared" si="24"/>
        <v>698722.42000000097</v>
      </c>
      <c r="AC134" s="2">
        <f t="shared" si="25"/>
        <v>12944415.48</v>
      </c>
      <c r="AD134" s="2">
        <f t="shared" si="26"/>
        <v>13241452.48</v>
      </c>
      <c r="AE134" s="2">
        <f t="shared" si="27"/>
        <v>13241452.48</v>
      </c>
      <c r="AF134" s="2">
        <f t="shared" si="28"/>
        <v>13595155</v>
      </c>
      <c r="AG134" s="2">
        <f t="shared" si="29"/>
        <v>13643137.9</v>
      </c>
    </row>
    <row r="135" spans="1:33" s="2" customFormat="1" x14ac:dyDescent="0.2">
      <c r="A135" s="1" t="s">
        <v>162</v>
      </c>
      <c r="B135" s="1" t="s">
        <v>11</v>
      </c>
      <c r="C135" s="1" t="s">
        <v>12</v>
      </c>
      <c r="D135" s="1">
        <v>8599</v>
      </c>
      <c r="E135" s="9">
        <v>22980</v>
      </c>
      <c r="F135" s="9">
        <v>120</v>
      </c>
      <c r="G135" s="78">
        <v>5</v>
      </c>
      <c r="H135" s="78">
        <v>5</v>
      </c>
      <c r="I135" s="88">
        <v>0.99539999999999995</v>
      </c>
      <c r="J135" s="78">
        <v>65</v>
      </c>
      <c r="K135" s="1"/>
      <c r="L135" s="10">
        <v>195.48</v>
      </c>
      <c r="M135" s="10">
        <v>201.98</v>
      </c>
      <c r="N135" s="10">
        <v>201.98</v>
      </c>
      <c r="O135" s="10">
        <v>215.48</v>
      </c>
      <c r="P135" s="10">
        <v>228.55</v>
      </c>
      <c r="Q135" s="11"/>
      <c r="R135" s="11">
        <f t="shared" si="19"/>
        <v>6.5</v>
      </c>
      <c r="S135" s="11">
        <f t="shared" si="20"/>
        <v>6.5</v>
      </c>
      <c r="T135" s="11">
        <f t="shared" si="30"/>
        <v>20</v>
      </c>
      <c r="U135" s="11">
        <f t="shared" si="31"/>
        <v>33.070000000000022</v>
      </c>
      <c r="V135" s="1"/>
      <c r="W135" s="12">
        <f t="shared" si="32"/>
        <v>149370</v>
      </c>
      <c r="X135" s="12">
        <f t="shared" si="22"/>
        <v>149370</v>
      </c>
      <c r="Y135" s="12">
        <f t="shared" si="33"/>
        <v>459600</v>
      </c>
      <c r="Z135" s="12">
        <f t="shared" si="24"/>
        <v>759948.60000000044</v>
      </c>
      <c r="AC135" s="2">
        <f t="shared" si="25"/>
        <v>4492130.3999999994</v>
      </c>
      <c r="AD135" s="2">
        <f t="shared" si="26"/>
        <v>4641500.3999999994</v>
      </c>
      <c r="AE135" s="2">
        <f t="shared" si="27"/>
        <v>4641500.3999999994</v>
      </c>
      <c r="AF135" s="2">
        <f t="shared" si="28"/>
        <v>4951730.3999999994</v>
      </c>
      <c r="AG135" s="2">
        <f t="shared" si="29"/>
        <v>5252079</v>
      </c>
    </row>
    <row r="136" spans="1:33" s="2" customFormat="1" x14ac:dyDescent="0.2">
      <c r="A136" s="33" t="s">
        <v>163</v>
      </c>
      <c r="B136" s="33" t="s">
        <v>11</v>
      </c>
      <c r="C136" s="33" t="s">
        <v>12</v>
      </c>
      <c r="D136" s="33">
        <v>2865</v>
      </c>
      <c r="E136" s="34">
        <v>14697</v>
      </c>
      <c r="F136" s="34">
        <v>60</v>
      </c>
      <c r="G136" s="80">
        <v>2</v>
      </c>
      <c r="H136" s="80">
        <v>1</v>
      </c>
      <c r="I136" s="90">
        <v>1.0375000000000001</v>
      </c>
      <c r="J136" s="80">
        <v>34</v>
      </c>
      <c r="K136" s="33"/>
      <c r="L136" s="35">
        <v>255.35</v>
      </c>
      <c r="M136" s="35">
        <v>261.85000000000002</v>
      </c>
      <c r="N136" s="35">
        <v>261.85000000000002</v>
      </c>
      <c r="O136" s="35">
        <v>275.35000000000002</v>
      </c>
      <c r="P136" s="35">
        <v>301.38</v>
      </c>
      <c r="Q136" s="36"/>
      <c r="R136" s="36">
        <f t="shared" si="19"/>
        <v>6.5000000000000284</v>
      </c>
      <c r="S136" s="36">
        <f t="shared" si="20"/>
        <v>6.5000000000000284</v>
      </c>
      <c r="T136" s="36">
        <f t="shared" ref="T136:T167" si="34">O136-$L136</f>
        <v>20.000000000000028</v>
      </c>
      <c r="U136" s="36">
        <f t="shared" ref="U136:U167" si="35">P136-$L136</f>
        <v>46.03</v>
      </c>
      <c r="V136" s="33"/>
      <c r="W136" s="37">
        <f t="shared" si="32"/>
        <v>95530.500000000422</v>
      </c>
      <c r="X136" s="37">
        <f t="shared" si="22"/>
        <v>95530.500000000422</v>
      </c>
      <c r="Y136" s="37">
        <f t="shared" si="33"/>
        <v>293940.00000000041</v>
      </c>
      <c r="Z136" s="37">
        <f t="shared" si="24"/>
        <v>676502.91</v>
      </c>
      <c r="AC136" s="2">
        <f t="shared" si="25"/>
        <v>3752878.9499999997</v>
      </c>
      <c r="AD136" s="2">
        <f t="shared" si="26"/>
        <v>3848409.45</v>
      </c>
      <c r="AE136" s="2">
        <f t="shared" si="27"/>
        <v>3848409.45</v>
      </c>
      <c r="AF136" s="2">
        <f t="shared" si="28"/>
        <v>4046818.95</v>
      </c>
      <c r="AG136" s="2">
        <f t="shared" si="29"/>
        <v>4429381.8600000003</v>
      </c>
    </row>
    <row r="137" spans="1:33" s="2" customFormat="1" x14ac:dyDescent="0.2">
      <c r="A137" s="28" t="s">
        <v>164</v>
      </c>
      <c r="B137" s="28" t="s">
        <v>11</v>
      </c>
      <c r="C137" s="28" t="s">
        <v>12</v>
      </c>
      <c r="D137" s="28">
        <v>4978</v>
      </c>
      <c r="E137" s="29">
        <v>13993</v>
      </c>
      <c r="F137" s="29">
        <v>60</v>
      </c>
      <c r="G137" s="79">
        <v>5</v>
      </c>
      <c r="H137" s="79">
        <v>3</v>
      </c>
      <c r="I137" s="89">
        <v>0.95840000000000003</v>
      </c>
      <c r="J137" s="79">
        <v>103</v>
      </c>
      <c r="K137" s="28"/>
      <c r="L137" s="30">
        <v>247.02</v>
      </c>
      <c r="M137" s="30">
        <v>253.52</v>
      </c>
      <c r="N137" s="30">
        <v>253.52</v>
      </c>
      <c r="O137" s="30">
        <v>267.02</v>
      </c>
      <c r="P137" s="30">
        <v>273.83999999999997</v>
      </c>
      <c r="Q137" s="31"/>
      <c r="R137" s="31">
        <f t="shared" ref="R137:R200" si="36">M137-$L137</f>
        <v>6.5</v>
      </c>
      <c r="S137" s="31">
        <f t="shared" ref="S137:S200" si="37">N137-$L137</f>
        <v>6.5</v>
      </c>
      <c r="T137" s="31">
        <f t="shared" si="34"/>
        <v>19.999999999999972</v>
      </c>
      <c r="U137" s="31">
        <f t="shared" si="35"/>
        <v>26.819999999999965</v>
      </c>
      <c r="V137" s="28"/>
      <c r="W137" s="32">
        <f t="shared" ref="W137:W168" si="38">R137*$E137</f>
        <v>90954.5</v>
      </c>
      <c r="X137" s="32">
        <f t="shared" ref="X137:X200" si="39">S137*$E137</f>
        <v>90954.5</v>
      </c>
      <c r="Y137" s="32">
        <f t="shared" ref="Y137:Y168" si="40">T137*$E137</f>
        <v>279859.99999999959</v>
      </c>
      <c r="Z137" s="32">
        <f t="shared" ref="Z137:Z200" si="41">U137*$E137</f>
        <v>375292.25999999949</v>
      </c>
      <c r="AC137" s="2">
        <f t="shared" ref="AC137:AC200" si="42">L137*$E137</f>
        <v>3456550.8600000003</v>
      </c>
      <c r="AD137" s="2">
        <f t="shared" ref="AD137:AD200" si="43">M137*$E137</f>
        <v>3547505.3600000003</v>
      </c>
      <c r="AE137" s="2">
        <f t="shared" ref="AE137:AE200" si="44">N137*$E137</f>
        <v>3547505.3600000003</v>
      </c>
      <c r="AF137" s="2">
        <f t="shared" ref="AF137:AF200" si="45">O137*$E137</f>
        <v>3736410.86</v>
      </c>
      <c r="AG137" s="2">
        <f t="shared" ref="AG137:AG200" si="46">P137*$E137</f>
        <v>3831843.1199999996</v>
      </c>
    </row>
    <row r="138" spans="1:33" s="2" customFormat="1" x14ac:dyDescent="0.2">
      <c r="A138" s="1" t="s">
        <v>165</v>
      </c>
      <c r="B138" s="1" t="s">
        <v>15</v>
      </c>
      <c r="C138" s="1" t="s">
        <v>15</v>
      </c>
      <c r="D138" s="1">
        <v>21064</v>
      </c>
      <c r="E138" s="9">
        <v>34295</v>
      </c>
      <c r="F138" s="9">
        <v>130</v>
      </c>
      <c r="G138" s="78">
        <v>2</v>
      </c>
      <c r="H138" s="78">
        <v>2</v>
      </c>
      <c r="I138" s="88">
        <v>0.87470000000000003</v>
      </c>
      <c r="J138" s="78">
        <v>155</v>
      </c>
      <c r="K138" s="1"/>
      <c r="L138" s="10">
        <v>250.03</v>
      </c>
      <c r="M138" s="10">
        <v>250.03</v>
      </c>
      <c r="N138" s="10">
        <v>250.03</v>
      </c>
      <c r="O138" s="10">
        <v>245.48</v>
      </c>
      <c r="P138" s="10">
        <v>246.24</v>
      </c>
      <c r="Q138" s="11"/>
      <c r="R138" s="11">
        <f t="shared" si="36"/>
        <v>0</v>
      </c>
      <c r="S138" s="11">
        <f t="shared" si="37"/>
        <v>0</v>
      </c>
      <c r="T138" s="11">
        <f t="shared" si="34"/>
        <v>-4.5500000000000114</v>
      </c>
      <c r="U138" s="11">
        <f t="shared" si="35"/>
        <v>-3.789999999999992</v>
      </c>
      <c r="V138" s="1"/>
      <c r="W138" s="12">
        <f t="shared" si="38"/>
        <v>0</v>
      </c>
      <c r="X138" s="12">
        <f t="shared" si="39"/>
        <v>0</v>
      </c>
      <c r="Y138" s="12">
        <f t="shared" si="40"/>
        <v>-156042.25000000038</v>
      </c>
      <c r="Z138" s="12">
        <f t="shared" si="41"/>
        <v>-129978.04999999973</v>
      </c>
      <c r="AC138" s="2">
        <f t="shared" si="42"/>
        <v>8574778.8499999996</v>
      </c>
      <c r="AD138" s="2">
        <f t="shared" si="43"/>
        <v>8574778.8499999996</v>
      </c>
      <c r="AE138" s="2">
        <f t="shared" si="44"/>
        <v>8574778.8499999996</v>
      </c>
      <c r="AF138" s="2">
        <f t="shared" si="45"/>
        <v>8418736.5999999996</v>
      </c>
      <c r="AG138" s="2">
        <f t="shared" si="46"/>
        <v>8444800.8000000007</v>
      </c>
    </row>
    <row r="139" spans="1:33" s="2" customFormat="1" x14ac:dyDescent="0.2">
      <c r="A139" s="1" t="s">
        <v>166</v>
      </c>
      <c r="B139" s="1" t="s">
        <v>62</v>
      </c>
      <c r="C139" s="1" t="s">
        <v>62</v>
      </c>
      <c r="D139" s="1">
        <v>20081</v>
      </c>
      <c r="E139" s="9">
        <v>45792</v>
      </c>
      <c r="F139" s="9">
        <v>150</v>
      </c>
      <c r="G139" s="78">
        <v>2</v>
      </c>
      <c r="H139" s="78">
        <v>5</v>
      </c>
      <c r="I139" s="88">
        <v>0.95240000000000002</v>
      </c>
      <c r="J139" s="78">
        <v>106</v>
      </c>
      <c r="K139" s="1"/>
      <c r="L139" s="10">
        <v>269.72000000000003</v>
      </c>
      <c r="M139" s="10">
        <v>276.22000000000003</v>
      </c>
      <c r="N139" s="10">
        <v>276.22000000000003</v>
      </c>
      <c r="O139" s="10">
        <v>289.72000000000003</v>
      </c>
      <c r="P139" s="10">
        <v>300.88</v>
      </c>
      <c r="Q139" s="11"/>
      <c r="R139" s="11">
        <f t="shared" si="36"/>
        <v>6.5</v>
      </c>
      <c r="S139" s="11">
        <f t="shared" si="37"/>
        <v>6.5</v>
      </c>
      <c r="T139" s="11">
        <f t="shared" si="34"/>
        <v>20</v>
      </c>
      <c r="U139" s="11">
        <f t="shared" si="35"/>
        <v>31.159999999999968</v>
      </c>
      <c r="V139" s="1"/>
      <c r="W139" s="12">
        <f t="shared" si="38"/>
        <v>297648</v>
      </c>
      <c r="X139" s="12">
        <f t="shared" si="39"/>
        <v>297648</v>
      </c>
      <c r="Y139" s="12">
        <f t="shared" si="40"/>
        <v>915840</v>
      </c>
      <c r="Z139" s="12">
        <f t="shared" si="41"/>
        <v>1426878.7199999986</v>
      </c>
      <c r="AC139" s="2">
        <f t="shared" si="42"/>
        <v>12351018.240000002</v>
      </c>
      <c r="AD139" s="2">
        <f t="shared" si="43"/>
        <v>12648666.240000002</v>
      </c>
      <c r="AE139" s="2">
        <f t="shared" si="44"/>
        <v>12648666.240000002</v>
      </c>
      <c r="AF139" s="2">
        <f t="shared" si="45"/>
        <v>13266858.240000002</v>
      </c>
      <c r="AG139" s="2">
        <f t="shared" si="46"/>
        <v>13777896.959999999</v>
      </c>
    </row>
    <row r="140" spans="1:33" s="2" customFormat="1" x14ac:dyDescent="0.2">
      <c r="A140" s="1" t="s">
        <v>167</v>
      </c>
      <c r="B140" s="1" t="s">
        <v>55</v>
      </c>
      <c r="C140" s="1" t="s">
        <v>55</v>
      </c>
      <c r="D140" s="1">
        <v>20694</v>
      </c>
      <c r="E140" s="9">
        <v>23166</v>
      </c>
      <c r="F140" s="9">
        <v>120</v>
      </c>
      <c r="G140" s="78">
        <v>4</v>
      </c>
      <c r="H140" s="78">
        <v>3</v>
      </c>
      <c r="I140" s="88">
        <v>0.98909999999999998</v>
      </c>
      <c r="J140" s="78">
        <v>71</v>
      </c>
      <c r="K140" s="1"/>
      <c r="L140" s="10">
        <v>270.77</v>
      </c>
      <c r="M140" s="10">
        <v>270.77</v>
      </c>
      <c r="N140" s="10">
        <v>270.77</v>
      </c>
      <c r="O140" s="10">
        <v>268.06</v>
      </c>
      <c r="P140" s="10">
        <v>268.89</v>
      </c>
      <c r="Q140" s="11"/>
      <c r="R140" s="11">
        <f t="shared" si="36"/>
        <v>0</v>
      </c>
      <c r="S140" s="11">
        <f t="shared" si="37"/>
        <v>0</v>
      </c>
      <c r="T140" s="11">
        <f t="shared" si="34"/>
        <v>-2.7099999999999795</v>
      </c>
      <c r="U140" s="11">
        <f t="shared" si="35"/>
        <v>-1.8799999999999955</v>
      </c>
      <c r="V140" s="1"/>
      <c r="W140" s="12">
        <f t="shared" si="38"/>
        <v>0</v>
      </c>
      <c r="X140" s="12">
        <f t="shared" si="39"/>
        <v>0</v>
      </c>
      <c r="Y140" s="12">
        <f t="shared" si="40"/>
        <v>-62779.859999999528</v>
      </c>
      <c r="Z140" s="12">
        <f t="shared" si="41"/>
        <v>-43552.079999999893</v>
      </c>
      <c r="AC140" s="2">
        <f t="shared" si="42"/>
        <v>6272657.8199999994</v>
      </c>
      <c r="AD140" s="2">
        <f t="shared" si="43"/>
        <v>6272657.8199999994</v>
      </c>
      <c r="AE140" s="2">
        <f t="shared" si="44"/>
        <v>6272657.8199999994</v>
      </c>
      <c r="AF140" s="2">
        <f t="shared" si="45"/>
        <v>6209877.96</v>
      </c>
      <c r="AG140" s="2">
        <f t="shared" si="46"/>
        <v>6229105.7399999993</v>
      </c>
    </row>
    <row r="141" spans="1:33" s="2" customFormat="1" x14ac:dyDescent="0.2">
      <c r="A141" s="33" t="s">
        <v>168</v>
      </c>
      <c r="B141" s="33" t="s">
        <v>11</v>
      </c>
      <c r="C141" s="33" t="s">
        <v>12</v>
      </c>
      <c r="D141" s="33">
        <v>6007</v>
      </c>
      <c r="E141" s="34">
        <v>19147</v>
      </c>
      <c r="F141" s="34">
        <v>72</v>
      </c>
      <c r="G141" s="80">
        <v>5</v>
      </c>
      <c r="H141" s="80">
        <v>5</v>
      </c>
      <c r="I141" s="90">
        <v>0.96340000000000003</v>
      </c>
      <c r="J141" s="80">
        <v>95</v>
      </c>
      <c r="K141" s="33"/>
      <c r="L141" s="35">
        <v>269.06</v>
      </c>
      <c r="M141" s="35">
        <v>275.56</v>
      </c>
      <c r="N141" s="35">
        <v>275.56</v>
      </c>
      <c r="O141" s="35">
        <v>279.5</v>
      </c>
      <c r="P141" s="35">
        <v>280.39</v>
      </c>
      <c r="Q141" s="36"/>
      <c r="R141" s="36">
        <f t="shared" si="36"/>
        <v>6.5</v>
      </c>
      <c r="S141" s="36">
        <f t="shared" si="37"/>
        <v>6.5</v>
      </c>
      <c r="T141" s="36">
        <f t="shared" si="34"/>
        <v>10.439999999999998</v>
      </c>
      <c r="U141" s="36">
        <f t="shared" si="35"/>
        <v>11.329999999999984</v>
      </c>
      <c r="V141" s="33"/>
      <c r="W141" s="37">
        <f t="shared" si="38"/>
        <v>124455.5</v>
      </c>
      <c r="X141" s="37">
        <f t="shared" si="39"/>
        <v>124455.5</v>
      </c>
      <c r="Y141" s="37">
        <f t="shared" si="40"/>
        <v>199894.67999999996</v>
      </c>
      <c r="Z141" s="37">
        <f t="shared" si="41"/>
        <v>216935.50999999969</v>
      </c>
      <c r="AC141" s="2">
        <f t="shared" si="42"/>
        <v>5151691.82</v>
      </c>
      <c r="AD141" s="2">
        <f t="shared" si="43"/>
        <v>5276147.32</v>
      </c>
      <c r="AE141" s="2">
        <f t="shared" si="44"/>
        <v>5276147.32</v>
      </c>
      <c r="AF141" s="2">
        <f t="shared" si="45"/>
        <v>5351586.5</v>
      </c>
      <c r="AG141" s="2">
        <f t="shared" si="46"/>
        <v>5368627.33</v>
      </c>
    </row>
    <row r="142" spans="1:33" s="2" customFormat="1" x14ac:dyDescent="0.2">
      <c r="A142" s="28" t="s">
        <v>169</v>
      </c>
      <c r="B142" s="28" t="s">
        <v>11</v>
      </c>
      <c r="C142" s="28" t="s">
        <v>12</v>
      </c>
      <c r="D142" s="28">
        <v>8714</v>
      </c>
      <c r="E142" s="29">
        <v>11259</v>
      </c>
      <c r="F142" s="29">
        <v>65</v>
      </c>
      <c r="G142" s="79">
        <v>5</v>
      </c>
      <c r="H142" s="79">
        <v>5</v>
      </c>
      <c r="I142" s="89">
        <v>0.97909999999999997</v>
      </c>
      <c r="J142" s="79">
        <v>80</v>
      </c>
      <c r="K142" s="28"/>
      <c r="L142" s="30">
        <v>248.43</v>
      </c>
      <c r="M142" s="30">
        <v>254.93</v>
      </c>
      <c r="N142" s="30">
        <v>254.93</v>
      </c>
      <c r="O142" s="30">
        <v>268.43</v>
      </c>
      <c r="P142" s="30">
        <v>277.35000000000002</v>
      </c>
      <c r="Q142" s="31"/>
      <c r="R142" s="31">
        <f t="shared" si="36"/>
        <v>6.5</v>
      </c>
      <c r="S142" s="31">
        <f t="shared" si="37"/>
        <v>6.5</v>
      </c>
      <c r="T142" s="31">
        <f t="shared" si="34"/>
        <v>20</v>
      </c>
      <c r="U142" s="31">
        <f t="shared" si="35"/>
        <v>28.920000000000016</v>
      </c>
      <c r="V142" s="28"/>
      <c r="W142" s="32">
        <f t="shared" si="38"/>
        <v>73183.5</v>
      </c>
      <c r="X142" s="32">
        <f t="shared" si="39"/>
        <v>73183.5</v>
      </c>
      <c r="Y142" s="32">
        <f t="shared" si="40"/>
        <v>225180</v>
      </c>
      <c r="Z142" s="32">
        <f t="shared" si="41"/>
        <v>325610.2800000002</v>
      </c>
      <c r="AC142" s="2">
        <f t="shared" si="42"/>
        <v>2797073.37</v>
      </c>
      <c r="AD142" s="2">
        <f t="shared" si="43"/>
        <v>2870256.87</v>
      </c>
      <c r="AE142" s="2">
        <f t="shared" si="44"/>
        <v>2870256.87</v>
      </c>
      <c r="AF142" s="2">
        <f t="shared" si="45"/>
        <v>3022253.37</v>
      </c>
      <c r="AG142" s="2">
        <f t="shared" si="46"/>
        <v>3122683.6500000004</v>
      </c>
    </row>
    <row r="143" spans="1:33" s="2" customFormat="1" x14ac:dyDescent="0.2">
      <c r="A143" s="1" t="s">
        <v>170</v>
      </c>
      <c r="B143" s="1" t="s">
        <v>29</v>
      </c>
      <c r="C143" s="1" t="s">
        <v>29</v>
      </c>
      <c r="D143" s="1">
        <v>20149</v>
      </c>
      <c r="E143" s="9">
        <v>28306</v>
      </c>
      <c r="F143" s="9">
        <v>180</v>
      </c>
      <c r="G143" s="78">
        <v>3</v>
      </c>
      <c r="H143" s="78">
        <v>2</v>
      </c>
      <c r="I143" s="88">
        <v>0.98919999999999997</v>
      </c>
      <c r="J143" s="78">
        <v>70</v>
      </c>
      <c r="K143" s="1"/>
      <c r="L143" s="10">
        <v>225.2</v>
      </c>
      <c r="M143" s="10">
        <v>225.2</v>
      </c>
      <c r="N143" s="10">
        <v>225.2</v>
      </c>
      <c r="O143" s="10">
        <v>220.2</v>
      </c>
      <c r="P143" s="10">
        <v>172.69</v>
      </c>
      <c r="Q143" s="11"/>
      <c r="R143" s="11">
        <f t="shared" si="36"/>
        <v>0</v>
      </c>
      <c r="S143" s="11">
        <f t="shared" si="37"/>
        <v>0</v>
      </c>
      <c r="T143" s="11">
        <f t="shared" si="34"/>
        <v>-5</v>
      </c>
      <c r="U143" s="11">
        <f t="shared" si="35"/>
        <v>-52.509999999999991</v>
      </c>
      <c r="V143" s="1"/>
      <c r="W143" s="12">
        <f t="shared" si="38"/>
        <v>0</v>
      </c>
      <c r="X143" s="12">
        <f t="shared" si="39"/>
        <v>0</v>
      </c>
      <c r="Y143" s="12">
        <f t="shared" si="40"/>
        <v>-141530</v>
      </c>
      <c r="Z143" s="12">
        <f t="shared" si="41"/>
        <v>-1486348.0599999998</v>
      </c>
      <c r="AC143" s="2">
        <f t="shared" si="42"/>
        <v>6374511.1999999993</v>
      </c>
      <c r="AD143" s="2">
        <f t="shared" si="43"/>
        <v>6374511.1999999993</v>
      </c>
      <c r="AE143" s="2">
        <f t="shared" si="44"/>
        <v>6374511.1999999993</v>
      </c>
      <c r="AF143" s="2">
        <f t="shared" si="45"/>
        <v>6232981.1999999993</v>
      </c>
      <c r="AG143" s="2">
        <f t="shared" si="46"/>
        <v>4888163.1399999997</v>
      </c>
    </row>
    <row r="144" spans="1:33" s="2" customFormat="1" x14ac:dyDescent="0.2">
      <c r="A144" s="1" t="s">
        <v>171</v>
      </c>
      <c r="B144" s="1" t="s">
        <v>172</v>
      </c>
      <c r="C144" s="1" t="s">
        <v>172</v>
      </c>
      <c r="D144" s="1">
        <v>8177</v>
      </c>
      <c r="E144" s="9">
        <v>45849</v>
      </c>
      <c r="F144" s="9">
        <v>150</v>
      </c>
      <c r="G144" s="78">
        <v>2</v>
      </c>
      <c r="H144" s="78">
        <v>4</v>
      </c>
      <c r="I144" s="88">
        <v>0.96709999999999996</v>
      </c>
      <c r="J144" s="78">
        <v>90</v>
      </c>
      <c r="K144" s="1"/>
      <c r="L144" s="10">
        <v>276.92</v>
      </c>
      <c r="M144" s="10">
        <v>283.42</v>
      </c>
      <c r="N144" s="10">
        <v>283.42</v>
      </c>
      <c r="O144" s="10">
        <v>296.92</v>
      </c>
      <c r="P144" s="10">
        <v>304.52999999999997</v>
      </c>
      <c r="Q144" s="11"/>
      <c r="R144" s="11">
        <f t="shared" si="36"/>
        <v>6.5</v>
      </c>
      <c r="S144" s="11">
        <f t="shared" si="37"/>
        <v>6.5</v>
      </c>
      <c r="T144" s="11">
        <f t="shared" si="34"/>
        <v>20</v>
      </c>
      <c r="U144" s="11">
        <f t="shared" si="35"/>
        <v>27.609999999999957</v>
      </c>
      <c r="V144" s="1"/>
      <c r="W144" s="12">
        <f t="shared" si="38"/>
        <v>298018.5</v>
      </c>
      <c r="X144" s="12">
        <f t="shared" si="39"/>
        <v>298018.5</v>
      </c>
      <c r="Y144" s="12">
        <f t="shared" si="40"/>
        <v>916980</v>
      </c>
      <c r="Z144" s="12">
        <f t="shared" si="41"/>
        <v>1265890.889999998</v>
      </c>
      <c r="AC144" s="2">
        <f t="shared" si="42"/>
        <v>12696505.08</v>
      </c>
      <c r="AD144" s="2">
        <f t="shared" si="43"/>
        <v>12994523.58</v>
      </c>
      <c r="AE144" s="2">
        <f t="shared" si="44"/>
        <v>12994523.58</v>
      </c>
      <c r="AF144" s="2">
        <f t="shared" si="45"/>
        <v>13613485.08</v>
      </c>
      <c r="AG144" s="2">
        <f t="shared" si="46"/>
        <v>13962395.969999999</v>
      </c>
    </row>
    <row r="145" spans="1:33" s="2" customFormat="1" x14ac:dyDescent="0.2">
      <c r="A145" s="1" t="s">
        <v>173</v>
      </c>
      <c r="B145" s="1" t="s">
        <v>172</v>
      </c>
      <c r="C145" s="1" t="s">
        <v>172</v>
      </c>
      <c r="D145" s="1">
        <v>9621</v>
      </c>
      <c r="E145" s="9">
        <v>19294</v>
      </c>
      <c r="F145" s="9">
        <v>75</v>
      </c>
      <c r="G145" s="78">
        <v>1</v>
      </c>
      <c r="H145" s="78">
        <v>3</v>
      </c>
      <c r="I145" s="88">
        <v>1.054</v>
      </c>
      <c r="J145" s="78">
        <v>31</v>
      </c>
      <c r="K145" s="1"/>
      <c r="L145" s="10">
        <v>269.02999999999997</v>
      </c>
      <c r="M145" s="10">
        <v>275.52999999999997</v>
      </c>
      <c r="N145" s="10">
        <v>275.52999999999997</v>
      </c>
      <c r="O145" s="10">
        <v>289.02999999999997</v>
      </c>
      <c r="P145" s="10">
        <v>320.63</v>
      </c>
      <c r="Q145" s="11"/>
      <c r="R145" s="11">
        <f t="shared" si="36"/>
        <v>6.5</v>
      </c>
      <c r="S145" s="11">
        <f t="shared" si="37"/>
        <v>6.5</v>
      </c>
      <c r="T145" s="11">
        <f t="shared" si="34"/>
        <v>20</v>
      </c>
      <c r="U145" s="11">
        <f t="shared" si="35"/>
        <v>51.600000000000023</v>
      </c>
      <c r="V145" s="1"/>
      <c r="W145" s="12">
        <f t="shared" si="38"/>
        <v>125411</v>
      </c>
      <c r="X145" s="12">
        <f t="shared" si="39"/>
        <v>125411</v>
      </c>
      <c r="Y145" s="12">
        <f t="shared" si="40"/>
        <v>385880</v>
      </c>
      <c r="Z145" s="12">
        <f t="shared" si="41"/>
        <v>995570.40000000049</v>
      </c>
      <c r="AC145" s="2">
        <f t="shared" si="42"/>
        <v>5190664.8199999994</v>
      </c>
      <c r="AD145" s="2">
        <f t="shared" si="43"/>
        <v>5316075.8199999994</v>
      </c>
      <c r="AE145" s="2">
        <f t="shared" si="44"/>
        <v>5316075.8199999994</v>
      </c>
      <c r="AF145" s="2">
        <f t="shared" si="45"/>
        <v>5576544.8199999994</v>
      </c>
      <c r="AG145" s="2">
        <f t="shared" si="46"/>
        <v>6186235.2199999997</v>
      </c>
    </row>
    <row r="146" spans="1:33" s="2" customFormat="1" x14ac:dyDescent="0.2">
      <c r="A146" s="33" t="s">
        <v>174</v>
      </c>
      <c r="B146" s="33" t="s">
        <v>172</v>
      </c>
      <c r="C146" s="33" t="s">
        <v>172</v>
      </c>
      <c r="D146" s="33">
        <v>9001</v>
      </c>
      <c r="E146" s="34">
        <v>34224</v>
      </c>
      <c r="F146" s="34">
        <v>120</v>
      </c>
      <c r="G146" s="80">
        <v>2</v>
      </c>
      <c r="H146" s="80">
        <v>5</v>
      </c>
      <c r="I146" s="90">
        <v>1.0165</v>
      </c>
      <c r="J146" s="80">
        <v>49</v>
      </c>
      <c r="K146" s="33"/>
      <c r="L146" s="35">
        <v>284.94</v>
      </c>
      <c r="M146" s="35">
        <v>291.44</v>
      </c>
      <c r="N146" s="35">
        <v>291.44</v>
      </c>
      <c r="O146" s="35">
        <v>304.94</v>
      </c>
      <c r="P146" s="35">
        <v>315.43</v>
      </c>
      <c r="Q146" s="36"/>
      <c r="R146" s="36">
        <f t="shared" si="36"/>
        <v>6.5</v>
      </c>
      <c r="S146" s="36">
        <f t="shared" si="37"/>
        <v>6.5</v>
      </c>
      <c r="T146" s="36">
        <f t="shared" si="34"/>
        <v>20</v>
      </c>
      <c r="U146" s="36">
        <f t="shared" si="35"/>
        <v>30.490000000000009</v>
      </c>
      <c r="V146" s="33"/>
      <c r="W146" s="37">
        <f t="shared" si="38"/>
        <v>222456</v>
      </c>
      <c r="X146" s="37">
        <f t="shared" si="39"/>
        <v>222456</v>
      </c>
      <c r="Y146" s="37">
        <f t="shared" si="40"/>
        <v>684480</v>
      </c>
      <c r="Z146" s="37">
        <f t="shared" si="41"/>
        <v>1043489.7600000004</v>
      </c>
      <c r="AC146" s="2">
        <f t="shared" si="42"/>
        <v>9751786.5600000005</v>
      </c>
      <c r="AD146" s="2">
        <f t="shared" si="43"/>
        <v>9974242.5600000005</v>
      </c>
      <c r="AE146" s="2">
        <f t="shared" si="44"/>
        <v>9974242.5600000005</v>
      </c>
      <c r="AF146" s="2">
        <f t="shared" si="45"/>
        <v>10436266.560000001</v>
      </c>
      <c r="AG146" s="2">
        <f t="shared" si="46"/>
        <v>10795276.32</v>
      </c>
    </row>
    <row r="147" spans="1:33" s="2" customFormat="1" x14ac:dyDescent="0.2">
      <c r="A147" s="28" t="s">
        <v>175</v>
      </c>
      <c r="B147" s="28" t="s">
        <v>172</v>
      </c>
      <c r="C147" s="28" t="s">
        <v>172</v>
      </c>
      <c r="D147" s="28">
        <v>10926</v>
      </c>
      <c r="E147" s="29">
        <v>26634</v>
      </c>
      <c r="F147" s="29">
        <v>98</v>
      </c>
      <c r="G147" s="79">
        <v>2</v>
      </c>
      <c r="H147" s="79">
        <v>5</v>
      </c>
      <c r="I147" s="89">
        <v>0.98070000000000002</v>
      </c>
      <c r="J147" s="79">
        <v>77</v>
      </c>
      <c r="K147" s="28"/>
      <c r="L147" s="30">
        <v>270.85000000000002</v>
      </c>
      <c r="M147" s="30">
        <v>277.35000000000002</v>
      </c>
      <c r="N147" s="30">
        <v>277.35000000000002</v>
      </c>
      <c r="O147" s="30">
        <v>286.58999999999997</v>
      </c>
      <c r="P147" s="30">
        <v>287.63</v>
      </c>
      <c r="Q147" s="31"/>
      <c r="R147" s="31">
        <f t="shared" si="36"/>
        <v>6.5</v>
      </c>
      <c r="S147" s="31">
        <f t="shared" si="37"/>
        <v>6.5</v>
      </c>
      <c r="T147" s="31">
        <f t="shared" si="34"/>
        <v>15.739999999999952</v>
      </c>
      <c r="U147" s="31">
        <f t="shared" si="35"/>
        <v>16.779999999999973</v>
      </c>
      <c r="V147" s="28"/>
      <c r="W147" s="32">
        <f t="shared" si="38"/>
        <v>173121</v>
      </c>
      <c r="X147" s="32">
        <f t="shared" si="39"/>
        <v>173121</v>
      </c>
      <c r="Y147" s="32">
        <f t="shared" si="40"/>
        <v>419219.15999999875</v>
      </c>
      <c r="Z147" s="32">
        <f t="shared" si="41"/>
        <v>446918.51999999926</v>
      </c>
      <c r="AC147" s="2">
        <f t="shared" si="42"/>
        <v>7213818.9000000004</v>
      </c>
      <c r="AD147" s="2">
        <f t="shared" si="43"/>
        <v>7386939.9000000004</v>
      </c>
      <c r="AE147" s="2">
        <f t="shared" si="44"/>
        <v>7386939.9000000004</v>
      </c>
      <c r="AF147" s="2">
        <f t="shared" si="45"/>
        <v>7633038.0599999996</v>
      </c>
      <c r="AG147" s="2">
        <f t="shared" si="46"/>
        <v>7660737.4199999999</v>
      </c>
    </row>
    <row r="148" spans="1:33" s="2" customFormat="1" x14ac:dyDescent="0.2">
      <c r="A148" s="1" t="s">
        <v>176</v>
      </c>
      <c r="B148" s="1" t="s">
        <v>172</v>
      </c>
      <c r="C148" s="1" t="s">
        <v>172</v>
      </c>
      <c r="D148" s="1">
        <v>7609</v>
      </c>
      <c r="E148" s="9">
        <v>16688</v>
      </c>
      <c r="F148" s="9">
        <v>75</v>
      </c>
      <c r="G148" s="78">
        <v>2</v>
      </c>
      <c r="H148" s="78">
        <v>1</v>
      </c>
      <c r="I148" s="88">
        <v>1.0201</v>
      </c>
      <c r="J148" s="78">
        <v>46</v>
      </c>
      <c r="K148" s="1"/>
      <c r="L148" s="10">
        <v>265.52999999999997</v>
      </c>
      <c r="M148" s="10">
        <v>272.02999999999997</v>
      </c>
      <c r="N148" s="10">
        <v>272.02999999999997</v>
      </c>
      <c r="O148" s="10">
        <v>285.52999999999997</v>
      </c>
      <c r="P148" s="10">
        <v>317.75</v>
      </c>
      <c r="Q148" s="11"/>
      <c r="R148" s="11">
        <f t="shared" si="36"/>
        <v>6.5</v>
      </c>
      <c r="S148" s="11">
        <f t="shared" si="37"/>
        <v>6.5</v>
      </c>
      <c r="T148" s="11">
        <f t="shared" si="34"/>
        <v>20</v>
      </c>
      <c r="U148" s="11">
        <f t="shared" si="35"/>
        <v>52.220000000000027</v>
      </c>
      <c r="V148" s="1"/>
      <c r="W148" s="12">
        <f t="shared" si="38"/>
        <v>108472</v>
      </c>
      <c r="X148" s="12">
        <f t="shared" si="39"/>
        <v>108472</v>
      </c>
      <c r="Y148" s="12">
        <f t="shared" si="40"/>
        <v>333760</v>
      </c>
      <c r="Z148" s="12">
        <f t="shared" si="41"/>
        <v>871447.36000000045</v>
      </c>
      <c r="AC148" s="2">
        <f t="shared" si="42"/>
        <v>4431164.6399999997</v>
      </c>
      <c r="AD148" s="2">
        <f t="shared" si="43"/>
        <v>4539636.6399999997</v>
      </c>
      <c r="AE148" s="2">
        <f t="shared" si="44"/>
        <v>4539636.6399999997</v>
      </c>
      <c r="AF148" s="2">
        <f t="shared" si="45"/>
        <v>4764924.6399999997</v>
      </c>
      <c r="AG148" s="2">
        <f t="shared" si="46"/>
        <v>5302612</v>
      </c>
    </row>
    <row r="149" spans="1:33" s="2" customFormat="1" x14ac:dyDescent="0.2">
      <c r="A149" s="1" t="s">
        <v>177</v>
      </c>
      <c r="B149" s="1" t="s">
        <v>172</v>
      </c>
      <c r="C149" s="1" t="s">
        <v>172</v>
      </c>
      <c r="D149" s="1">
        <v>8508</v>
      </c>
      <c r="E149" s="9">
        <v>33613</v>
      </c>
      <c r="F149" s="9">
        <v>120</v>
      </c>
      <c r="G149" s="78">
        <v>2</v>
      </c>
      <c r="H149" s="78">
        <v>3</v>
      </c>
      <c r="I149" s="88">
        <v>1.0423</v>
      </c>
      <c r="J149" s="78">
        <v>32</v>
      </c>
      <c r="K149" s="1"/>
      <c r="L149" s="10">
        <v>277.07</v>
      </c>
      <c r="M149" s="10">
        <v>283.57</v>
      </c>
      <c r="N149" s="10">
        <v>283.57</v>
      </c>
      <c r="O149" s="10">
        <v>297.07</v>
      </c>
      <c r="P149" s="10">
        <v>317.93</v>
      </c>
      <c r="Q149" s="11"/>
      <c r="R149" s="11">
        <f t="shared" si="36"/>
        <v>6.5</v>
      </c>
      <c r="S149" s="11">
        <f t="shared" si="37"/>
        <v>6.5</v>
      </c>
      <c r="T149" s="11">
        <f t="shared" si="34"/>
        <v>20</v>
      </c>
      <c r="U149" s="11">
        <f t="shared" si="35"/>
        <v>40.860000000000014</v>
      </c>
      <c r="V149" s="1"/>
      <c r="W149" s="12">
        <f t="shared" si="38"/>
        <v>218484.5</v>
      </c>
      <c r="X149" s="12">
        <f t="shared" si="39"/>
        <v>218484.5</v>
      </c>
      <c r="Y149" s="12">
        <f t="shared" si="40"/>
        <v>672260</v>
      </c>
      <c r="Z149" s="12">
        <f t="shared" si="41"/>
        <v>1373427.1800000004</v>
      </c>
      <c r="AC149" s="2">
        <f t="shared" si="42"/>
        <v>9313153.9100000001</v>
      </c>
      <c r="AD149" s="2">
        <f t="shared" si="43"/>
        <v>9531638.4100000001</v>
      </c>
      <c r="AE149" s="2">
        <f t="shared" si="44"/>
        <v>9531638.4100000001</v>
      </c>
      <c r="AF149" s="2">
        <f t="shared" si="45"/>
        <v>9985413.9100000001</v>
      </c>
      <c r="AG149" s="2">
        <f t="shared" si="46"/>
        <v>10686581.09</v>
      </c>
    </row>
    <row r="150" spans="1:33" s="2" customFormat="1" x14ac:dyDescent="0.2">
      <c r="A150" s="1" t="s">
        <v>178</v>
      </c>
      <c r="B150" s="1" t="s">
        <v>51</v>
      </c>
      <c r="C150" s="1" t="s">
        <v>51</v>
      </c>
      <c r="D150" s="1">
        <v>9084</v>
      </c>
      <c r="E150" s="9">
        <v>30412</v>
      </c>
      <c r="F150" s="9">
        <v>130</v>
      </c>
      <c r="G150" s="78">
        <v>3</v>
      </c>
      <c r="H150" s="78">
        <v>4</v>
      </c>
      <c r="I150" s="88">
        <v>0.94</v>
      </c>
      <c r="J150" s="78">
        <v>113</v>
      </c>
      <c r="K150" s="1"/>
      <c r="L150" s="10">
        <v>281.75</v>
      </c>
      <c r="M150" s="10">
        <v>281.75</v>
      </c>
      <c r="N150" s="10">
        <v>281.75</v>
      </c>
      <c r="O150" s="10">
        <v>279.41000000000003</v>
      </c>
      <c r="P150" s="10">
        <v>280.3</v>
      </c>
      <c r="Q150" s="11"/>
      <c r="R150" s="11">
        <f t="shared" si="36"/>
        <v>0</v>
      </c>
      <c r="S150" s="11">
        <f t="shared" si="37"/>
        <v>0</v>
      </c>
      <c r="T150" s="11">
        <f t="shared" si="34"/>
        <v>-2.339999999999975</v>
      </c>
      <c r="U150" s="11">
        <f t="shared" si="35"/>
        <v>-1.4499999999999886</v>
      </c>
      <c r="V150" s="1"/>
      <c r="W150" s="12">
        <f t="shared" si="38"/>
        <v>0</v>
      </c>
      <c r="X150" s="12">
        <f t="shared" si="39"/>
        <v>0</v>
      </c>
      <c r="Y150" s="12">
        <f t="shared" si="40"/>
        <v>-71164.079999999245</v>
      </c>
      <c r="Z150" s="12">
        <f t="shared" si="41"/>
        <v>-44097.399999999652</v>
      </c>
      <c r="AC150" s="2">
        <f t="shared" si="42"/>
        <v>8568581</v>
      </c>
      <c r="AD150" s="2">
        <f t="shared" si="43"/>
        <v>8568581</v>
      </c>
      <c r="AE150" s="2">
        <f t="shared" si="44"/>
        <v>8568581</v>
      </c>
      <c r="AF150" s="2">
        <f t="shared" si="45"/>
        <v>8497416.9199999999</v>
      </c>
      <c r="AG150" s="2">
        <f t="shared" si="46"/>
        <v>8524483.5999999996</v>
      </c>
    </row>
    <row r="151" spans="1:33" s="2" customFormat="1" x14ac:dyDescent="0.2">
      <c r="A151" s="33" t="s">
        <v>179</v>
      </c>
      <c r="B151" s="33" t="s">
        <v>180</v>
      </c>
      <c r="C151" s="33" t="s">
        <v>12</v>
      </c>
      <c r="D151" s="33">
        <v>9431</v>
      </c>
      <c r="E151" s="34">
        <v>19454</v>
      </c>
      <c r="F151" s="34">
        <v>120</v>
      </c>
      <c r="G151" s="80">
        <v>5</v>
      </c>
      <c r="H151" s="80">
        <v>5</v>
      </c>
      <c r="I151" s="90">
        <v>1.0670999999999999</v>
      </c>
      <c r="J151" s="80">
        <v>23</v>
      </c>
      <c r="K151" s="33"/>
      <c r="L151" s="35">
        <v>239.43</v>
      </c>
      <c r="M151" s="35">
        <v>245.93</v>
      </c>
      <c r="N151" s="35">
        <v>245.93</v>
      </c>
      <c r="O151" s="35">
        <v>259.43</v>
      </c>
      <c r="P151" s="35">
        <v>284.82</v>
      </c>
      <c r="Q151" s="36"/>
      <c r="R151" s="36">
        <f t="shared" si="36"/>
        <v>6.5</v>
      </c>
      <c r="S151" s="36">
        <f t="shared" si="37"/>
        <v>6.5</v>
      </c>
      <c r="T151" s="36">
        <f t="shared" si="34"/>
        <v>20</v>
      </c>
      <c r="U151" s="36">
        <f t="shared" si="35"/>
        <v>45.389999999999986</v>
      </c>
      <c r="V151" s="33"/>
      <c r="W151" s="37">
        <f t="shared" si="38"/>
        <v>126451</v>
      </c>
      <c r="X151" s="37">
        <f t="shared" si="39"/>
        <v>126451</v>
      </c>
      <c r="Y151" s="37">
        <f t="shared" si="40"/>
        <v>389080</v>
      </c>
      <c r="Z151" s="37">
        <f t="shared" si="41"/>
        <v>883017.05999999971</v>
      </c>
      <c r="AC151" s="2">
        <f t="shared" si="42"/>
        <v>4657871.22</v>
      </c>
      <c r="AD151" s="2">
        <f t="shared" si="43"/>
        <v>4784322.22</v>
      </c>
      <c r="AE151" s="2">
        <f t="shared" si="44"/>
        <v>4784322.22</v>
      </c>
      <c r="AF151" s="2">
        <f t="shared" si="45"/>
        <v>5046951.22</v>
      </c>
      <c r="AG151" s="2">
        <f t="shared" si="46"/>
        <v>5540888.2800000003</v>
      </c>
    </row>
    <row r="152" spans="1:33" s="2" customFormat="1" x14ac:dyDescent="0.2">
      <c r="A152" s="28" t="s">
        <v>181</v>
      </c>
      <c r="B152" s="28" t="s">
        <v>51</v>
      </c>
      <c r="C152" s="28" t="s">
        <v>51</v>
      </c>
      <c r="D152" s="28">
        <v>10009</v>
      </c>
      <c r="E152" s="29">
        <v>106014</v>
      </c>
      <c r="F152" s="29">
        <v>345</v>
      </c>
      <c r="G152" s="79">
        <v>3</v>
      </c>
      <c r="H152" s="79">
        <v>4</v>
      </c>
      <c r="I152" s="89">
        <v>0.96679999999999999</v>
      </c>
      <c r="J152" s="79">
        <v>91</v>
      </c>
      <c r="K152" s="28"/>
      <c r="L152" s="30">
        <v>271.52999999999997</v>
      </c>
      <c r="M152" s="30">
        <v>277.08999999999997</v>
      </c>
      <c r="N152" s="30">
        <v>278.02999999999997</v>
      </c>
      <c r="O152" s="30">
        <v>278.99</v>
      </c>
      <c r="P152" s="30">
        <v>279.94</v>
      </c>
      <c r="Q152" s="31"/>
      <c r="R152" s="31">
        <f t="shared" si="36"/>
        <v>5.5600000000000023</v>
      </c>
      <c r="S152" s="31">
        <f t="shared" si="37"/>
        <v>6.5</v>
      </c>
      <c r="T152" s="31">
        <f t="shared" si="34"/>
        <v>7.4600000000000364</v>
      </c>
      <c r="U152" s="31">
        <f t="shared" si="35"/>
        <v>8.410000000000025</v>
      </c>
      <c r="V152" s="28"/>
      <c r="W152" s="32">
        <f t="shared" si="38"/>
        <v>589437.8400000002</v>
      </c>
      <c r="X152" s="32">
        <f t="shared" si="39"/>
        <v>689091</v>
      </c>
      <c r="Y152" s="32">
        <f t="shared" si="40"/>
        <v>790864.4400000039</v>
      </c>
      <c r="Z152" s="32">
        <f t="shared" si="41"/>
        <v>891577.74000000267</v>
      </c>
      <c r="AC152" s="2">
        <f t="shared" si="42"/>
        <v>28785981.419999998</v>
      </c>
      <c r="AD152" s="2">
        <f t="shared" si="43"/>
        <v>29375419.259999998</v>
      </c>
      <c r="AE152" s="2">
        <f t="shared" si="44"/>
        <v>29475072.419999998</v>
      </c>
      <c r="AF152" s="2">
        <f t="shared" si="45"/>
        <v>29576845.859999999</v>
      </c>
      <c r="AG152" s="2">
        <f t="shared" si="46"/>
        <v>29677559.16</v>
      </c>
    </row>
    <row r="153" spans="1:33" s="2" customFormat="1" x14ac:dyDescent="0.2">
      <c r="A153" s="1" t="s">
        <v>182</v>
      </c>
      <c r="B153" s="1" t="s">
        <v>29</v>
      </c>
      <c r="C153" s="1" t="s">
        <v>29</v>
      </c>
      <c r="D153" s="1">
        <v>10678</v>
      </c>
      <c r="E153" s="9">
        <v>41556</v>
      </c>
      <c r="F153" s="9">
        <v>141</v>
      </c>
      <c r="G153" s="78">
        <v>4</v>
      </c>
      <c r="H153" s="78">
        <v>2</v>
      </c>
      <c r="I153" s="88">
        <v>0.99019999999999997</v>
      </c>
      <c r="J153" s="78">
        <v>68</v>
      </c>
      <c r="K153" s="1"/>
      <c r="L153" s="10">
        <v>268.67</v>
      </c>
      <c r="M153" s="10">
        <v>268.67</v>
      </c>
      <c r="N153" s="10">
        <v>268.67</v>
      </c>
      <c r="O153" s="10">
        <v>263.67</v>
      </c>
      <c r="P153" s="10">
        <v>263.63</v>
      </c>
      <c r="Q153" s="11"/>
      <c r="R153" s="11">
        <f t="shared" si="36"/>
        <v>0</v>
      </c>
      <c r="S153" s="11">
        <f t="shared" si="37"/>
        <v>0</v>
      </c>
      <c r="T153" s="11">
        <f t="shared" si="34"/>
        <v>-5</v>
      </c>
      <c r="U153" s="11">
        <f t="shared" si="35"/>
        <v>-5.0400000000000205</v>
      </c>
      <c r="V153" s="1"/>
      <c r="W153" s="12">
        <f t="shared" si="38"/>
        <v>0</v>
      </c>
      <c r="X153" s="12">
        <f t="shared" si="39"/>
        <v>0</v>
      </c>
      <c r="Y153" s="12">
        <f t="shared" si="40"/>
        <v>-207780</v>
      </c>
      <c r="Z153" s="12">
        <f t="shared" si="41"/>
        <v>-209442.24000000086</v>
      </c>
      <c r="AC153" s="2">
        <f t="shared" si="42"/>
        <v>11164850.520000001</v>
      </c>
      <c r="AD153" s="2">
        <f t="shared" si="43"/>
        <v>11164850.520000001</v>
      </c>
      <c r="AE153" s="2">
        <f t="shared" si="44"/>
        <v>11164850.520000001</v>
      </c>
      <c r="AF153" s="2">
        <f t="shared" si="45"/>
        <v>10957070.520000001</v>
      </c>
      <c r="AG153" s="2">
        <f t="shared" si="46"/>
        <v>10955408.279999999</v>
      </c>
    </row>
    <row r="154" spans="1:33" s="2" customFormat="1" x14ac:dyDescent="0.2">
      <c r="A154" s="1" t="s">
        <v>183</v>
      </c>
      <c r="B154" s="1" t="s">
        <v>11</v>
      </c>
      <c r="C154" s="1" t="s">
        <v>12</v>
      </c>
      <c r="D154" s="1">
        <v>20397</v>
      </c>
      <c r="E154" s="9">
        <v>28612</v>
      </c>
      <c r="F154" s="9">
        <v>120</v>
      </c>
      <c r="G154" s="78">
        <v>5</v>
      </c>
      <c r="H154" s="78">
        <v>5</v>
      </c>
      <c r="I154" s="88">
        <v>0.86470000000000002</v>
      </c>
      <c r="J154" s="78">
        <v>160</v>
      </c>
      <c r="K154" s="1"/>
      <c r="L154" s="10">
        <v>242.79</v>
      </c>
      <c r="M154" s="10">
        <v>249.29</v>
      </c>
      <c r="N154" s="10">
        <v>249.29</v>
      </c>
      <c r="O154" s="10">
        <v>262.78999999999996</v>
      </c>
      <c r="P154" s="10">
        <v>290.51</v>
      </c>
      <c r="Q154" s="11"/>
      <c r="R154" s="11">
        <f t="shared" si="36"/>
        <v>6.5</v>
      </c>
      <c r="S154" s="11">
        <f t="shared" si="37"/>
        <v>6.5</v>
      </c>
      <c r="T154" s="11">
        <f t="shared" si="34"/>
        <v>19.999999999999972</v>
      </c>
      <c r="U154" s="11">
        <f t="shared" si="35"/>
        <v>47.72</v>
      </c>
      <c r="V154" s="1"/>
      <c r="W154" s="12">
        <f t="shared" si="38"/>
        <v>185978</v>
      </c>
      <c r="X154" s="12">
        <f t="shared" si="39"/>
        <v>185978</v>
      </c>
      <c r="Y154" s="12">
        <f t="shared" si="40"/>
        <v>572239.99999999919</v>
      </c>
      <c r="Z154" s="12">
        <f t="shared" si="41"/>
        <v>1365364.64</v>
      </c>
      <c r="AC154" s="2">
        <f t="shared" si="42"/>
        <v>6946707.4799999995</v>
      </c>
      <c r="AD154" s="2">
        <f t="shared" si="43"/>
        <v>7132685.4799999995</v>
      </c>
      <c r="AE154" s="2">
        <f t="shared" si="44"/>
        <v>7132685.4799999995</v>
      </c>
      <c r="AF154" s="2">
        <f t="shared" si="45"/>
        <v>7518947.4799999986</v>
      </c>
      <c r="AG154" s="2">
        <f t="shared" si="46"/>
        <v>8312072.1200000001</v>
      </c>
    </row>
    <row r="155" spans="1:33" s="2" customFormat="1" x14ac:dyDescent="0.2">
      <c r="A155" s="1" t="s">
        <v>184</v>
      </c>
      <c r="B155" s="1" t="s">
        <v>11</v>
      </c>
      <c r="C155" s="1" t="s">
        <v>12</v>
      </c>
      <c r="D155" s="1">
        <v>9019</v>
      </c>
      <c r="E155" s="9">
        <v>8708</v>
      </c>
      <c r="F155" s="9">
        <v>25</v>
      </c>
      <c r="G155" s="78">
        <v>5</v>
      </c>
      <c r="H155" s="78">
        <v>5</v>
      </c>
      <c r="I155" s="88">
        <v>0.81469999999999998</v>
      </c>
      <c r="J155" s="78">
        <v>181</v>
      </c>
      <c r="K155" s="1"/>
      <c r="L155" s="10">
        <v>269.55</v>
      </c>
      <c r="M155" s="10">
        <v>276.05</v>
      </c>
      <c r="N155" s="10">
        <v>276.05</v>
      </c>
      <c r="O155" s="10">
        <v>289.55</v>
      </c>
      <c r="P155" s="10">
        <v>302.62</v>
      </c>
      <c r="Q155" s="11"/>
      <c r="R155" s="11">
        <f t="shared" si="36"/>
        <v>6.5</v>
      </c>
      <c r="S155" s="11">
        <f t="shared" si="37"/>
        <v>6.5</v>
      </c>
      <c r="T155" s="11">
        <f t="shared" si="34"/>
        <v>20</v>
      </c>
      <c r="U155" s="11">
        <f t="shared" si="35"/>
        <v>33.069999999999993</v>
      </c>
      <c r="V155" s="1"/>
      <c r="W155" s="12">
        <f t="shared" si="38"/>
        <v>56602</v>
      </c>
      <c r="X155" s="12">
        <f t="shared" si="39"/>
        <v>56602</v>
      </c>
      <c r="Y155" s="12">
        <f t="shared" si="40"/>
        <v>174160</v>
      </c>
      <c r="Z155" s="12">
        <f t="shared" si="41"/>
        <v>287973.55999999994</v>
      </c>
      <c r="AC155" s="2">
        <f t="shared" si="42"/>
        <v>2347241.4</v>
      </c>
      <c r="AD155" s="2">
        <f t="shared" si="43"/>
        <v>2403843.4</v>
      </c>
      <c r="AE155" s="2">
        <f t="shared" si="44"/>
        <v>2403843.4</v>
      </c>
      <c r="AF155" s="2">
        <f t="shared" si="45"/>
        <v>2521401.4</v>
      </c>
      <c r="AG155" s="2">
        <f t="shared" si="46"/>
        <v>2635214.96</v>
      </c>
    </row>
    <row r="156" spans="1:33" s="2" customFormat="1" x14ac:dyDescent="0.2">
      <c r="A156" s="33" t="s">
        <v>185</v>
      </c>
      <c r="B156" s="33" t="s">
        <v>11</v>
      </c>
      <c r="C156" s="33" t="s">
        <v>12</v>
      </c>
      <c r="D156" s="33">
        <v>20412</v>
      </c>
      <c r="E156" s="34">
        <v>22566</v>
      </c>
      <c r="F156" s="34">
        <v>126</v>
      </c>
      <c r="G156" s="80">
        <v>2</v>
      </c>
      <c r="H156" s="80">
        <v>2</v>
      </c>
      <c r="I156" s="90">
        <v>1.0711999999999999</v>
      </c>
      <c r="J156" s="80">
        <v>21</v>
      </c>
      <c r="K156" s="33"/>
      <c r="L156" s="35">
        <v>251.07</v>
      </c>
      <c r="M156" s="35">
        <v>257.57</v>
      </c>
      <c r="N156" s="35">
        <v>257.57</v>
      </c>
      <c r="O156" s="35">
        <v>271.07</v>
      </c>
      <c r="P156" s="35">
        <v>282.16000000000003</v>
      </c>
      <c r="Q156" s="36"/>
      <c r="R156" s="36">
        <f t="shared" si="36"/>
        <v>6.5</v>
      </c>
      <c r="S156" s="36">
        <f t="shared" si="37"/>
        <v>6.5</v>
      </c>
      <c r="T156" s="36">
        <f t="shared" si="34"/>
        <v>20</v>
      </c>
      <c r="U156" s="36">
        <f t="shared" si="35"/>
        <v>31.090000000000032</v>
      </c>
      <c r="V156" s="33"/>
      <c r="W156" s="37">
        <f t="shared" si="38"/>
        <v>146679</v>
      </c>
      <c r="X156" s="37">
        <f t="shared" si="39"/>
        <v>146679</v>
      </c>
      <c r="Y156" s="37">
        <f t="shared" si="40"/>
        <v>451320</v>
      </c>
      <c r="Z156" s="37">
        <f t="shared" si="41"/>
        <v>701576.94000000076</v>
      </c>
      <c r="AC156" s="2">
        <f t="shared" si="42"/>
        <v>5665645.6200000001</v>
      </c>
      <c r="AD156" s="2">
        <f t="shared" si="43"/>
        <v>5812324.6200000001</v>
      </c>
      <c r="AE156" s="2">
        <f t="shared" si="44"/>
        <v>5812324.6200000001</v>
      </c>
      <c r="AF156" s="2">
        <f t="shared" si="45"/>
        <v>6116965.6200000001</v>
      </c>
      <c r="AG156" s="2">
        <f t="shared" si="46"/>
        <v>6367222.5600000005</v>
      </c>
    </row>
    <row r="157" spans="1:33" s="2" customFormat="1" x14ac:dyDescent="0.2">
      <c r="A157" s="28" t="s">
        <v>186</v>
      </c>
      <c r="B157" s="28" t="s">
        <v>11</v>
      </c>
      <c r="C157" s="28" t="s">
        <v>12</v>
      </c>
      <c r="D157" s="28">
        <v>21030</v>
      </c>
      <c r="E157" s="29">
        <v>5689</v>
      </c>
      <c r="F157" s="29">
        <v>72</v>
      </c>
      <c r="G157" s="79">
        <v>4</v>
      </c>
      <c r="H157" s="79">
        <v>2</v>
      </c>
      <c r="I157" s="89">
        <v>1.0168999999999999</v>
      </c>
      <c r="J157" s="79">
        <v>48</v>
      </c>
      <c r="K157" s="28"/>
      <c r="L157" s="30">
        <v>275.5</v>
      </c>
      <c r="M157" s="30">
        <v>282</v>
      </c>
      <c r="N157" s="30">
        <v>282</v>
      </c>
      <c r="O157" s="30">
        <v>295.5</v>
      </c>
      <c r="P157" s="30">
        <v>315.74</v>
      </c>
      <c r="Q157" s="31"/>
      <c r="R157" s="31">
        <f t="shared" si="36"/>
        <v>6.5</v>
      </c>
      <c r="S157" s="31">
        <f t="shared" si="37"/>
        <v>6.5</v>
      </c>
      <c r="T157" s="31">
        <f t="shared" si="34"/>
        <v>20</v>
      </c>
      <c r="U157" s="31">
        <f t="shared" si="35"/>
        <v>40.240000000000009</v>
      </c>
      <c r="V157" s="28"/>
      <c r="W157" s="32">
        <f t="shared" si="38"/>
        <v>36978.5</v>
      </c>
      <c r="X157" s="32">
        <f t="shared" si="39"/>
        <v>36978.5</v>
      </c>
      <c r="Y157" s="32">
        <f t="shared" si="40"/>
        <v>113780</v>
      </c>
      <c r="Z157" s="32">
        <f t="shared" si="41"/>
        <v>228925.36000000004</v>
      </c>
      <c r="AC157" s="2">
        <f t="shared" si="42"/>
        <v>1567319.5</v>
      </c>
      <c r="AD157" s="2">
        <f t="shared" si="43"/>
        <v>1604298</v>
      </c>
      <c r="AE157" s="2">
        <f t="shared" si="44"/>
        <v>1604298</v>
      </c>
      <c r="AF157" s="2">
        <f t="shared" si="45"/>
        <v>1681099.5</v>
      </c>
      <c r="AG157" s="2">
        <f t="shared" si="46"/>
        <v>1796244.86</v>
      </c>
    </row>
    <row r="158" spans="1:33" s="2" customFormat="1" x14ac:dyDescent="0.2">
      <c r="A158" s="1" t="s">
        <v>187</v>
      </c>
      <c r="B158" s="1" t="s">
        <v>9</v>
      </c>
      <c r="C158" s="1" t="s">
        <v>9</v>
      </c>
      <c r="D158" s="1">
        <v>21072</v>
      </c>
      <c r="E158" s="9">
        <v>32476</v>
      </c>
      <c r="F158" s="9">
        <v>128</v>
      </c>
      <c r="G158" s="78">
        <v>1</v>
      </c>
      <c r="H158" s="78">
        <v>2</v>
      </c>
      <c r="I158" s="88">
        <v>0.93189999999999995</v>
      </c>
      <c r="J158" s="78">
        <v>117</v>
      </c>
      <c r="K158" s="1"/>
      <c r="L158" s="10">
        <v>258.32</v>
      </c>
      <c r="M158" s="10">
        <v>264.17</v>
      </c>
      <c r="N158" s="10">
        <v>264.82</v>
      </c>
      <c r="O158" s="10">
        <v>265.85000000000002</v>
      </c>
      <c r="P158" s="10">
        <v>266.7</v>
      </c>
      <c r="Q158" s="11"/>
      <c r="R158" s="11">
        <f t="shared" si="36"/>
        <v>5.8500000000000227</v>
      </c>
      <c r="S158" s="11">
        <f t="shared" si="37"/>
        <v>6.5</v>
      </c>
      <c r="T158" s="11">
        <f t="shared" si="34"/>
        <v>7.5300000000000296</v>
      </c>
      <c r="U158" s="11">
        <f t="shared" si="35"/>
        <v>8.3799999999999955</v>
      </c>
      <c r="V158" s="1"/>
      <c r="W158" s="12">
        <f t="shared" si="38"/>
        <v>189984.60000000073</v>
      </c>
      <c r="X158" s="12">
        <f t="shared" si="39"/>
        <v>211094</v>
      </c>
      <c r="Y158" s="12">
        <f t="shared" si="40"/>
        <v>244544.28000000096</v>
      </c>
      <c r="Z158" s="12">
        <f t="shared" si="41"/>
        <v>272148.87999999983</v>
      </c>
      <c r="AC158" s="2">
        <f t="shared" si="42"/>
        <v>8389200.3200000003</v>
      </c>
      <c r="AD158" s="2">
        <f t="shared" si="43"/>
        <v>8579184.9199999999</v>
      </c>
      <c r="AE158" s="2">
        <f t="shared" si="44"/>
        <v>8600294.3200000003</v>
      </c>
      <c r="AF158" s="2">
        <f t="shared" si="45"/>
        <v>8633744.6000000015</v>
      </c>
      <c r="AG158" s="2">
        <f t="shared" si="46"/>
        <v>8661349.1999999993</v>
      </c>
    </row>
    <row r="159" spans="1:33" s="2" customFormat="1" x14ac:dyDescent="0.2">
      <c r="A159" s="1" t="s">
        <v>188</v>
      </c>
      <c r="B159" s="1" t="s">
        <v>9</v>
      </c>
      <c r="C159" s="1" t="s">
        <v>9</v>
      </c>
      <c r="D159" s="1">
        <v>20941</v>
      </c>
      <c r="E159" s="9">
        <v>18335</v>
      </c>
      <c r="F159" s="9">
        <v>88</v>
      </c>
      <c r="G159" s="78">
        <v>5</v>
      </c>
      <c r="H159" s="78">
        <v>4</v>
      </c>
      <c r="I159" s="88">
        <v>0.95860000000000001</v>
      </c>
      <c r="J159" s="78">
        <v>101</v>
      </c>
      <c r="K159" s="1"/>
      <c r="L159" s="10">
        <v>276.49</v>
      </c>
      <c r="M159" s="10">
        <v>282.99</v>
      </c>
      <c r="N159" s="10">
        <v>282.99</v>
      </c>
      <c r="O159" s="10">
        <v>296.49</v>
      </c>
      <c r="P159" s="10">
        <v>317.41000000000003</v>
      </c>
      <c r="Q159" s="11"/>
      <c r="R159" s="11">
        <f t="shared" si="36"/>
        <v>6.5</v>
      </c>
      <c r="S159" s="11">
        <f t="shared" si="37"/>
        <v>6.5</v>
      </c>
      <c r="T159" s="11">
        <f t="shared" si="34"/>
        <v>20</v>
      </c>
      <c r="U159" s="11">
        <f t="shared" si="35"/>
        <v>40.920000000000016</v>
      </c>
      <c r="V159" s="1"/>
      <c r="W159" s="12">
        <f t="shared" si="38"/>
        <v>119177.5</v>
      </c>
      <c r="X159" s="12">
        <f t="shared" si="39"/>
        <v>119177.5</v>
      </c>
      <c r="Y159" s="12">
        <f t="shared" si="40"/>
        <v>366700</v>
      </c>
      <c r="Z159" s="12">
        <f t="shared" si="41"/>
        <v>750268.2000000003</v>
      </c>
      <c r="AC159" s="2">
        <f t="shared" si="42"/>
        <v>5069444.1500000004</v>
      </c>
      <c r="AD159" s="2">
        <f t="shared" si="43"/>
        <v>5188621.6500000004</v>
      </c>
      <c r="AE159" s="2">
        <f t="shared" si="44"/>
        <v>5188621.6500000004</v>
      </c>
      <c r="AF159" s="2">
        <f t="shared" si="45"/>
        <v>5436144.1500000004</v>
      </c>
      <c r="AG159" s="2">
        <f t="shared" si="46"/>
        <v>5819712.3500000006</v>
      </c>
    </row>
    <row r="160" spans="1:33" s="2" customFormat="1" x14ac:dyDescent="0.2">
      <c r="A160" s="1" t="s">
        <v>189</v>
      </c>
      <c r="B160" s="1" t="s">
        <v>9</v>
      </c>
      <c r="C160" s="1" t="s">
        <v>9</v>
      </c>
      <c r="D160" s="1">
        <v>20040</v>
      </c>
      <c r="E160" s="9">
        <v>43033</v>
      </c>
      <c r="F160" s="9">
        <v>146</v>
      </c>
      <c r="G160" s="78">
        <v>3</v>
      </c>
      <c r="H160" s="78">
        <v>1</v>
      </c>
      <c r="I160" s="88">
        <v>0.96060000000000001</v>
      </c>
      <c r="J160" s="78">
        <v>98</v>
      </c>
      <c r="K160" s="1"/>
      <c r="L160" s="10">
        <v>239.51</v>
      </c>
      <c r="M160" s="10">
        <v>246.01</v>
      </c>
      <c r="N160" s="10">
        <v>246.01</v>
      </c>
      <c r="O160" s="10">
        <v>254.59</v>
      </c>
      <c r="P160" s="10">
        <v>255.47</v>
      </c>
      <c r="Q160" s="11"/>
      <c r="R160" s="11">
        <f t="shared" si="36"/>
        <v>6.5</v>
      </c>
      <c r="S160" s="11">
        <f t="shared" si="37"/>
        <v>6.5</v>
      </c>
      <c r="T160" s="11">
        <f t="shared" si="34"/>
        <v>15.080000000000013</v>
      </c>
      <c r="U160" s="11">
        <f t="shared" si="35"/>
        <v>15.960000000000008</v>
      </c>
      <c r="V160" s="1"/>
      <c r="W160" s="12">
        <f t="shared" si="38"/>
        <v>279714.5</v>
      </c>
      <c r="X160" s="12">
        <f t="shared" si="39"/>
        <v>279714.5</v>
      </c>
      <c r="Y160" s="12">
        <f t="shared" si="40"/>
        <v>648937.6400000006</v>
      </c>
      <c r="Z160" s="12">
        <f t="shared" si="41"/>
        <v>686806.6800000004</v>
      </c>
      <c r="AC160" s="2">
        <f t="shared" si="42"/>
        <v>10306833.83</v>
      </c>
      <c r="AD160" s="2">
        <f t="shared" si="43"/>
        <v>10586548.33</v>
      </c>
      <c r="AE160" s="2">
        <f t="shared" si="44"/>
        <v>10586548.33</v>
      </c>
      <c r="AF160" s="2">
        <f t="shared" si="45"/>
        <v>10955771.470000001</v>
      </c>
      <c r="AG160" s="2">
        <f t="shared" si="46"/>
        <v>10993640.51</v>
      </c>
    </row>
    <row r="161" spans="1:33" s="2" customFormat="1" x14ac:dyDescent="0.2">
      <c r="A161" s="33" t="s">
        <v>190</v>
      </c>
      <c r="B161" s="33" t="s">
        <v>62</v>
      </c>
      <c r="C161" s="33" t="s">
        <v>62</v>
      </c>
      <c r="D161" s="33">
        <v>10660</v>
      </c>
      <c r="E161" s="34">
        <v>49040</v>
      </c>
      <c r="F161" s="34">
        <v>159</v>
      </c>
      <c r="G161" s="80">
        <v>5</v>
      </c>
      <c r="H161" s="80">
        <v>5</v>
      </c>
      <c r="I161" s="90">
        <v>0.76359999999999995</v>
      </c>
      <c r="J161" s="80">
        <v>189</v>
      </c>
      <c r="K161" s="33"/>
      <c r="L161" s="35">
        <v>270.22000000000003</v>
      </c>
      <c r="M161" s="35">
        <v>276.72000000000003</v>
      </c>
      <c r="N161" s="35">
        <v>276.72000000000003</v>
      </c>
      <c r="O161" s="35">
        <v>281.29000000000002</v>
      </c>
      <c r="P161" s="35">
        <v>282.27999999999997</v>
      </c>
      <c r="Q161" s="36"/>
      <c r="R161" s="36">
        <f t="shared" si="36"/>
        <v>6.5</v>
      </c>
      <c r="S161" s="36">
        <f t="shared" si="37"/>
        <v>6.5</v>
      </c>
      <c r="T161" s="36">
        <f t="shared" si="34"/>
        <v>11.069999999999993</v>
      </c>
      <c r="U161" s="36">
        <f t="shared" si="35"/>
        <v>12.059999999999945</v>
      </c>
      <c r="V161" s="33"/>
      <c r="W161" s="37">
        <f t="shared" si="38"/>
        <v>318760</v>
      </c>
      <c r="X161" s="37">
        <f t="shared" si="39"/>
        <v>318760</v>
      </c>
      <c r="Y161" s="37">
        <f t="shared" si="40"/>
        <v>542872.7999999997</v>
      </c>
      <c r="Z161" s="37">
        <f t="shared" si="41"/>
        <v>591422.39999999735</v>
      </c>
      <c r="AC161" s="2">
        <f t="shared" si="42"/>
        <v>13251588.800000001</v>
      </c>
      <c r="AD161" s="2">
        <f t="shared" si="43"/>
        <v>13570348.800000001</v>
      </c>
      <c r="AE161" s="2">
        <f t="shared" si="44"/>
        <v>13570348.800000001</v>
      </c>
      <c r="AF161" s="2">
        <f t="shared" si="45"/>
        <v>13794461.600000001</v>
      </c>
      <c r="AG161" s="2">
        <f t="shared" si="46"/>
        <v>13843011.199999999</v>
      </c>
    </row>
    <row r="162" spans="1:33" s="2" customFormat="1" x14ac:dyDescent="0.2">
      <c r="A162" s="28" t="s">
        <v>191</v>
      </c>
      <c r="B162" s="28" t="s">
        <v>11</v>
      </c>
      <c r="C162" s="28" t="s">
        <v>12</v>
      </c>
      <c r="D162" s="28">
        <v>7427</v>
      </c>
      <c r="E162" s="29">
        <v>21945</v>
      </c>
      <c r="F162" s="29">
        <v>97</v>
      </c>
      <c r="G162" s="79">
        <v>3</v>
      </c>
      <c r="H162" s="79">
        <v>5</v>
      </c>
      <c r="I162" s="89">
        <v>1.1180000000000001</v>
      </c>
      <c r="J162" s="79">
        <v>10</v>
      </c>
      <c r="K162" s="28"/>
      <c r="L162" s="30">
        <v>223.11</v>
      </c>
      <c r="M162" s="30">
        <v>229.61</v>
      </c>
      <c r="N162" s="30">
        <v>229.61</v>
      </c>
      <c r="O162" s="30">
        <v>243.11</v>
      </c>
      <c r="P162" s="30">
        <v>282.83999999999997</v>
      </c>
      <c r="Q162" s="31"/>
      <c r="R162" s="31">
        <f t="shared" si="36"/>
        <v>6.5</v>
      </c>
      <c r="S162" s="31">
        <f t="shared" si="37"/>
        <v>6.5</v>
      </c>
      <c r="T162" s="31">
        <f t="shared" si="34"/>
        <v>20</v>
      </c>
      <c r="U162" s="31">
        <f t="shared" si="35"/>
        <v>59.729999999999961</v>
      </c>
      <c r="V162" s="28"/>
      <c r="W162" s="32">
        <f t="shared" si="38"/>
        <v>142642.5</v>
      </c>
      <c r="X162" s="32">
        <f t="shared" si="39"/>
        <v>142642.5</v>
      </c>
      <c r="Y162" s="32">
        <f t="shared" si="40"/>
        <v>438900</v>
      </c>
      <c r="Z162" s="32">
        <f t="shared" si="41"/>
        <v>1310774.8499999992</v>
      </c>
      <c r="AC162" s="2">
        <f t="shared" si="42"/>
        <v>4896148.95</v>
      </c>
      <c r="AD162" s="2">
        <f t="shared" si="43"/>
        <v>5038791.45</v>
      </c>
      <c r="AE162" s="2">
        <f t="shared" si="44"/>
        <v>5038791.45</v>
      </c>
      <c r="AF162" s="2">
        <f t="shared" si="45"/>
        <v>5335048.95</v>
      </c>
      <c r="AG162" s="2">
        <f t="shared" si="46"/>
        <v>6206923.7999999998</v>
      </c>
    </row>
    <row r="163" spans="1:33" s="2" customFormat="1" x14ac:dyDescent="0.2">
      <c r="A163" s="1" t="s">
        <v>192</v>
      </c>
      <c r="B163" s="1" t="s">
        <v>119</v>
      </c>
      <c r="C163" s="1" t="s">
        <v>119</v>
      </c>
      <c r="D163" s="1">
        <v>20602</v>
      </c>
      <c r="E163" s="9">
        <v>24594</v>
      </c>
      <c r="F163" s="9">
        <v>130</v>
      </c>
      <c r="G163" s="78">
        <v>5</v>
      </c>
      <c r="H163" s="78">
        <v>5</v>
      </c>
      <c r="I163" s="88">
        <v>1.0196000000000001</v>
      </c>
      <c r="J163" s="78">
        <v>47</v>
      </c>
      <c r="K163" s="1"/>
      <c r="L163" s="10">
        <v>277.31</v>
      </c>
      <c r="M163" s="10">
        <v>283.81</v>
      </c>
      <c r="N163" s="10">
        <v>283.81</v>
      </c>
      <c r="O163" s="10">
        <v>297.31</v>
      </c>
      <c r="P163" s="10">
        <v>301.01</v>
      </c>
      <c r="Q163" s="11"/>
      <c r="R163" s="11">
        <f t="shared" si="36"/>
        <v>6.5</v>
      </c>
      <c r="S163" s="11">
        <f t="shared" si="37"/>
        <v>6.5</v>
      </c>
      <c r="T163" s="11">
        <f t="shared" si="34"/>
        <v>20</v>
      </c>
      <c r="U163" s="11">
        <f t="shared" si="35"/>
        <v>23.699999999999989</v>
      </c>
      <c r="V163" s="1"/>
      <c r="W163" s="12">
        <f t="shared" si="38"/>
        <v>159861</v>
      </c>
      <c r="X163" s="12">
        <f t="shared" si="39"/>
        <v>159861</v>
      </c>
      <c r="Y163" s="12">
        <f t="shared" si="40"/>
        <v>491880</v>
      </c>
      <c r="Z163" s="12">
        <f t="shared" si="41"/>
        <v>582877.7999999997</v>
      </c>
      <c r="AC163" s="2">
        <f t="shared" si="42"/>
        <v>6820162.1399999997</v>
      </c>
      <c r="AD163" s="2">
        <f t="shared" si="43"/>
        <v>6980023.1399999997</v>
      </c>
      <c r="AE163" s="2">
        <f t="shared" si="44"/>
        <v>6980023.1399999997</v>
      </c>
      <c r="AF163" s="2">
        <f t="shared" si="45"/>
        <v>7312042.1399999997</v>
      </c>
      <c r="AG163" s="2">
        <f t="shared" si="46"/>
        <v>7403039.9399999995</v>
      </c>
    </row>
    <row r="164" spans="1:33" s="2" customFormat="1" x14ac:dyDescent="0.2">
      <c r="A164" s="1" t="s">
        <v>193</v>
      </c>
      <c r="B164" s="1" t="s">
        <v>11</v>
      </c>
      <c r="C164" s="1" t="s">
        <v>12</v>
      </c>
      <c r="D164" s="1">
        <v>20363</v>
      </c>
      <c r="E164" s="9">
        <v>32215</v>
      </c>
      <c r="F164" s="9">
        <v>124</v>
      </c>
      <c r="G164" s="78">
        <v>2</v>
      </c>
      <c r="H164" s="78">
        <v>2</v>
      </c>
      <c r="I164" s="88">
        <v>0.90090000000000003</v>
      </c>
      <c r="J164" s="78">
        <v>143</v>
      </c>
      <c r="K164" s="1"/>
      <c r="L164" s="10">
        <v>288.41000000000003</v>
      </c>
      <c r="M164" s="10">
        <v>288.41000000000003</v>
      </c>
      <c r="N164" s="10">
        <v>288.41000000000003</v>
      </c>
      <c r="O164" s="10">
        <v>283.41000000000003</v>
      </c>
      <c r="P164" s="10">
        <v>275.89999999999998</v>
      </c>
      <c r="Q164" s="11"/>
      <c r="R164" s="11">
        <f t="shared" si="36"/>
        <v>0</v>
      </c>
      <c r="S164" s="11">
        <f t="shared" si="37"/>
        <v>0</v>
      </c>
      <c r="T164" s="11">
        <f t="shared" si="34"/>
        <v>-5</v>
      </c>
      <c r="U164" s="11">
        <f t="shared" si="35"/>
        <v>-12.510000000000048</v>
      </c>
      <c r="V164" s="1"/>
      <c r="W164" s="12">
        <f t="shared" si="38"/>
        <v>0</v>
      </c>
      <c r="X164" s="12">
        <f t="shared" si="39"/>
        <v>0</v>
      </c>
      <c r="Y164" s="12">
        <f t="shared" si="40"/>
        <v>-161075</v>
      </c>
      <c r="Z164" s="12">
        <f t="shared" si="41"/>
        <v>-403009.65000000154</v>
      </c>
      <c r="AC164" s="2">
        <f t="shared" si="42"/>
        <v>9291128.1500000004</v>
      </c>
      <c r="AD164" s="2">
        <f t="shared" si="43"/>
        <v>9291128.1500000004</v>
      </c>
      <c r="AE164" s="2">
        <f t="shared" si="44"/>
        <v>9291128.1500000004</v>
      </c>
      <c r="AF164" s="2">
        <f t="shared" si="45"/>
        <v>9130053.1500000004</v>
      </c>
      <c r="AG164" s="2">
        <f t="shared" si="46"/>
        <v>8888118.5</v>
      </c>
    </row>
    <row r="165" spans="1:33" s="2" customFormat="1" x14ac:dyDescent="0.2">
      <c r="A165" s="1" t="s">
        <v>194</v>
      </c>
      <c r="B165" s="1" t="s">
        <v>29</v>
      </c>
      <c r="C165" s="1" t="s">
        <v>29</v>
      </c>
      <c r="D165" s="1">
        <v>6841</v>
      </c>
      <c r="E165" s="9">
        <v>77062</v>
      </c>
      <c r="F165" s="9">
        <v>269</v>
      </c>
      <c r="G165" s="78">
        <v>3</v>
      </c>
      <c r="H165" s="78">
        <v>4</v>
      </c>
      <c r="I165" s="88">
        <v>1.0369999999999999</v>
      </c>
      <c r="J165" s="78">
        <v>35</v>
      </c>
      <c r="K165" s="1"/>
      <c r="L165" s="10">
        <v>276.33</v>
      </c>
      <c r="M165" s="10">
        <v>282.83</v>
      </c>
      <c r="N165" s="10">
        <v>282.83</v>
      </c>
      <c r="O165" s="10">
        <v>292.22000000000003</v>
      </c>
      <c r="P165" s="10">
        <v>293.32</v>
      </c>
      <c r="Q165" s="11"/>
      <c r="R165" s="11">
        <f t="shared" si="36"/>
        <v>6.5</v>
      </c>
      <c r="S165" s="11">
        <f t="shared" si="37"/>
        <v>6.5</v>
      </c>
      <c r="T165" s="11">
        <f t="shared" si="34"/>
        <v>15.890000000000043</v>
      </c>
      <c r="U165" s="11">
        <f t="shared" si="35"/>
        <v>16.990000000000009</v>
      </c>
      <c r="V165" s="1"/>
      <c r="W165" s="12">
        <f t="shared" si="38"/>
        <v>500903</v>
      </c>
      <c r="X165" s="12">
        <f t="shared" si="39"/>
        <v>500903</v>
      </c>
      <c r="Y165" s="12">
        <f t="shared" si="40"/>
        <v>1224515.1800000034</v>
      </c>
      <c r="Z165" s="12">
        <f t="shared" si="41"/>
        <v>1309283.3800000006</v>
      </c>
      <c r="AC165" s="2">
        <f t="shared" si="42"/>
        <v>21294542.459999997</v>
      </c>
      <c r="AD165" s="2">
        <f t="shared" si="43"/>
        <v>21795445.459999997</v>
      </c>
      <c r="AE165" s="2">
        <f t="shared" si="44"/>
        <v>21795445.459999997</v>
      </c>
      <c r="AF165" s="2">
        <f t="shared" si="45"/>
        <v>22519057.640000001</v>
      </c>
      <c r="AG165" s="2">
        <f t="shared" si="46"/>
        <v>22603825.84</v>
      </c>
    </row>
    <row r="166" spans="1:33" s="2" customFormat="1" x14ac:dyDescent="0.2">
      <c r="A166" s="33" t="s">
        <v>195</v>
      </c>
      <c r="B166" s="33" t="s">
        <v>11</v>
      </c>
      <c r="C166" s="33" t="s">
        <v>12</v>
      </c>
      <c r="D166" s="33">
        <v>20751</v>
      </c>
      <c r="E166" s="34">
        <v>26792</v>
      </c>
      <c r="F166" s="34">
        <v>128</v>
      </c>
      <c r="G166" s="80">
        <v>2</v>
      </c>
      <c r="H166" s="80">
        <v>2</v>
      </c>
      <c r="I166" s="90">
        <v>0.88859999999999995</v>
      </c>
      <c r="J166" s="80">
        <v>150</v>
      </c>
      <c r="K166" s="33"/>
      <c r="L166" s="35">
        <v>255.32</v>
      </c>
      <c r="M166" s="35">
        <v>261.82</v>
      </c>
      <c r="N166" s="35">
        <v>261.82</v>
      </c>
      <c r="O166" s="35">
        <v>270.88</v>
      </c>
      <c r="P166" s="35">
        <v>271.70999999999998</v>
      </c>
      <c r="Q166" s="36"/>
      <c r="R166" s="36">
        <f t="shared" si="36"/>
        <v>6.5</v>
      </c>
      <c r="S166" s="36">
        <f t="shared" si="37"/>
        <v>6.5</v>
      </c>
      <c r="T166" s="36">
        <f t="shared" si="34"/>
        <v>15.560000000000002</v>
      </c>
      <c r="U166" s="36">
        <f t="shared" si="35"/>
        <v>16.389999999999986</v>
      </c>
      <c r="V166" s="33"/>
      <c r="W166" s="37">
        <f t="shared" si="38"/>
        <v>174148</v>
      </c>
      <c r="X166" s="37">
        <f t="shared" si="39"/>
        <v>174148</v>
      </c>
      <c r="Y166" s="37">
        <f t="shared" si="40"/>
        <v>416883.52000000008</v>
      </c>
      <c r="Z166" s="37">
        <f t="shared" si="41"/>
        <v>439120.87999999966</v>
      </c>
      <c r="AC166" s="2">
        <f t="shared" si="42"/>
        <v>6840533.4399999995</v>
      </c>
      <c r="AD166" s="2">
        <f t="shared" si="43"/>
        <v>7014681.4399999995</v>
      </c>
      <c r="AE166" s="2">
        <f t="shared" si="44"/>
        <v>7014681.4399999995</v>
      </c>
      <c r="AF166" s="2">
        <f t="shared" si="45"/>
        <v>7257416.96</v>
      </c>
      <c r="AG166" s="2">
        <f t="shared" si="46"/>
        <v>7279654.3199999994</v>
      </c>
    </row>
    <row r="167" spans="1:33" s="2" customFormat="1" x14ac:dyDescent="0.2">
      <c r="A167" s="28" t="s">
        <v>196</v>
      </c>
      <c r="B167" s="28" t="s">
        <v>11</v>
      </c>
      <c r="C167" s="28" t="s">
        <v>12</v>
      </c>
      <c r="D167" s="28">
        <v>4606</v>
      </c>
      <c r="E167" s="29">
        <v>9201</v>
      </c>
      <c r="F167" s="29">
        <v>75</v>
      </c>
      <c r="G167" s="79">
        <v>3</v>
      </c>
      <c r="H167" s="79">
        <v>3</v>
      </c>
      <c r="I167" s="89">
        <v>0.9153</v>
      </c>
      <c r="J167" s="79">
        <v>131</v>
      </c>
      <c r="K167" s="28"/>
      <c r="L167" s="30">
        <v>269.88</v>
      </c>
      <c r="M167" s="30">
        <v>275.08999999999997</v>
      </c>
      <c r="N167" s="30">
        <v>276</v>
      </c>
      <c r="O167" s="30">
        <v>276.89999999999998</v>
      </c>
      <c r="P167" s="30">
        <v>277.82</v>
      </c>
      <c r="Q167" s="31"/>
      <c r="R167" s="31">
        <f t="shared" si="36"/>
        <v>5.2099999999999795</v>
      </c>
      <c r="S167" s="31">
        <f t="shared" si="37"/>
        <v>6.1200000000000045</v>
      </c>
      <c r="T167" s="31">
        <f t="shared" si="34"/>
        <v>7.0199999999999818</v>
      </c>
      <c r="U167" s="31">
        <f t="shared" si="35"/>
        <v>7.9399999999999977</v>
      </c>
      <c r="V167" s="28"/>
      <c r="W167" s="32">
        <f t="shared" si="38"/>
        <v>47937.20999999981</v>
      </c>
      <c r="X167" s="32">
        <f t="shared" si="39"/>
        <v>56310.120000000039</v>
      </c>
      <c r="Y167" s="32">
        <f t="shared" si="40"/>
        <v>64591.019999999829</v>
      </c>
      <c r="Z167" s="32">
        <f t="shared" si="41"/>
        <v>73055.939999999973</v>
      </c>
      <c r="AC167" s="2">
        <f t="shared" si="42"/>
        <v>2483165.88</v>
      </c>
      <c r="AD167" s="2">
        <f t="shared" si="43"/>
        <v>2531103.09</v>
      </c>
      <c r="AE167" s="2">
        <f t="shared" si="44"/>
        <v>2539476</v>
      </c>
      <c r="AF167" s="2">
        <f t="shared" si="45"/>
        <v>2547756.9</v>
      </c>
      <c r="AG167" s="2">
        <f t="shared" si="46"/>
        <v>2556221.8199999998</v>
      </c>
    </row>
    <row r="168" spans="1:33" s="2" customFormat="1" x14ac:dyDescent="0.2">
      <c r="A168" s="1" t="s">
        <v>197</v>
      </c>
      <c r="B168" s="1" t="s">
        <v>51</v>
      </c>
      <c r="C168" s="1" t="s">
        <v>51</v>
      </c>
      <c r="D168" s="1">
        <v>9043</v>
      </c>
      <c r="E168" s="9">
        <v>36562</v>
      </c>
      <c r="F168" s="9">
        <v>132</v>
      </c>
      <c r="G168" s="78">
        <v>4</v>
      </c>
      <c r="H168" s="78">
        <v>3</v>
      </c>
      <c r="I168" s="88">
        <v>1.0026999999999999</v>
      </c>
      <c r="J168" s="78">
        <v>57</v>
      </c>
      <c r="K168" s="1"/>
      <c r="L168" s="10">
        <v>264.43</v>
      </c>
      <c r="M168" s="10">
        <v>264.43</v>
      </c>
      <c r="N168" s="10">
        <v>264.43</v>
      </c>
      <c r="O168" s="10">
        <v>264.08999999999997</v>
      </c>
      <c r="P168" s="10">
        <v>264.95999999999998</v>
      </c>
      <c r="Q168" s="11"/>
      <c r="R168" s="11">
        <f t="shared" si="36"/>
        <v>0</v>
      </c>
      <c r="S168" s="11">
        <f t="shared" si="37"/>
        <v>0</v>
      </c>
      <c r="T168" s="11">
        <f t="shared" ref="T168:T202" si="47">O168-$L168</f>
        <v>-0.34000000000003183</v>
      </c>
      <c r="U168" s="11">
        <f t="shared" ref="U168:U202" si="48">P168-$L168</f>
        <v>0.52999999999997272</v>
      </c>
      <c r="V168" s="1"/>
      <c r="W168" s="12">
        <f t="shared" si="38"/>
        <v>0</v>
      </c>
      <c r="X168" s="12">
        <f t="shared" si="39"/>
        <v>0</v>
      </c>
      <c r="Y168" s="12">
        <f t="shared" si="40"/>
        <v>-12431.080000001164</v>
      </c>
      <c r="Z168" s="12">
        <f t="shared" si="41"/>
        <v>19377.859999999004</v>
      </c>
      <c r="AC168" s="2">
        <f t="shared" si="42"/>
        <v>9668089.6600000001</v>
      </c>
      <c r="AD168" s="2">
        <f t="shared" si="43"/>
        <v>9668089.6600000001</v>
      </c>
      <c r="AE168" s="2">
        <f t="shared" si="44"/>
        <v>9668089.6600000001</v>
      </c>
      <c r="AF168" s="2">
        <f t="shared" si="45"/>
        <v>9655658.5799999982</v>
      </c>
      <c r="AG168" s="2">
        <f t="shared" si="46"/>
        <v>9687467.5199999996</v>
      </c>
    </row>
    <row r="169" spans="1:33" s="2" customFormat="1" x14ac:dyDescent="0.2">
      <c r="A169" s="1" t="s">
        <v>198</v>
      </c>
      <c r="B169" s="1" t="s">
        <v>29</v>
      </c>
      <c r="C169" s="1" t="s">
        <v>29</v>
      </c>
      <c r="D169" s="1">
        <v>21668</v>
      </c>
      <c r="E169" s="9">
        <v>14638</v>
      </c>
      <c r="F169" s="9">
        <v>75</v>
      </c>
      <c r="G169" s="78">
        <v>3</v>
      </c>
      <c r="H169" s="78">
        <v>4</v>
      </c>
      <c r="I169" s="88">
        <v>1.0331999999999999</v>
      </c>
      <c r="J169" s="78">
        <v>42</v>
      </c>
      <c r="K169" s="1"/>
      <c r="L169" s="10">
        <v>275.25</v>
      </c>
      <c r="M169" s="10">
        <v>281.75</v>
      </c>
      <c r="N169" s="10">
        <v>281.75</v>
      </c>
      <c r="O169" s="10">
        <v>295.25</v>
      </c>
      <c r="P169" s="10">
        <v>299.18</v>
      </c>
      <c r="Q169" s="11"/>
      <c r="R169" s="11">
        <f t="shared" si="36"/>
        <v>6.5</v>
      </c>
      <c r="S169" s="11">
        <f t="shared" si="37"/>
        <v>6.5</v>
      </c>
      <c r="T169" s="11">
        <f t="shared" si="47"/>
        <v>20</v>
      </c>
      <c r="U169" s="11">
        <f t="shared" si="48"/>
        <v>23.930000000000007</v>
      </c>
      <c r="V169" s="1"/>
      <c r="W169" s="12">
        <f t="shared" ref="W169:W202" si="49">R169*$E169</f>
        <v>95147</v>
      </c>
      <c r="X169" s="12">
        <f t="shared" si="39"/>
        <v>95147</v>
      </c>
      <c r="Y169" s="12">
        <f t="shared" ref="Y169:Y202" si="50">T169*$E169</f>
        <v>292760</v>
      </c>
      <c r="Z169" s="12">
        <f t="shared" si="41"/>
        <v>350287.34000000008</v>
      </c>
      <c r="AC169" s="2">
        <f t="shared" si="42"/>
        <v>4029109.5</v>
      </c>
      <c r="AD169" s="2">
        <f t="shared" si="43"/>
        <v>4124256.5</v>
      </c>
      <c r="AE169" s="2">
        <f t="shared" si="44"/>
        <v>4124256.5</v>
      </c>
      <c r="AF169" s="2">
        <f t="shared" si="45"/>
        <v>4321869.5</v>
      </c>
      <c r="AG169" s="2">
        <f t="shared" si="46"/>
        <v>4379396.84</v>
      </c>
    </row>
    <row r="170" spans="1:33" s="2" customFormat="1" x14ac:dyDescent="0.2">
      <c r="A170" s="1" t="s">
        <v>199</v>
      </c>
      <c r="B170" s="1" t="s">
        <v>9</v>
      </c>
      <c r="C170" s="1" t="s">
        <v>9</v>
      </c>
      <c r="D170" s="1">
        <v>9464</v>
      </c>
      <c r="E170" s="9">
        <v>42246</v>
      </c>
      <c r="F170" s="9">
        <v>150</v>
      </c>
      <c r="G170" s="78">
        <v>4</v>
      </c>
      <c r="H170" s="78">
        <v>4</v>
      </c>
      <c r="I170" s="88">
        <v>0.85770000000000002</v>
      </c>
      <c r="J170" s="78">
        <v>164</v>
      </c>
      <c r="K170" s="1"/>
      <c r="L170" s="10">
        <v>248.6</v>
      </c>
      <c r="M170" s="10">
        <v>248.6</v>
      </c>
      <c r="N170" s="10">
        <v>248.6</v>
      </c>
      <c r="O170" s="10">
        <v>243.6</v>
      </c>
      <c r="P170" s="10">
        <v>243.38</v>
      </c>
      <c r="Q170" s="11"/>
      <c r="R170" s="11">
        <f t="shared" si="36"/>
        <v>0</v>
      </c>
      <c r="S170" s="11">
        <f t="shared" si="37"/>
        <v>0</v>
      </c>
      <c r="T170" s="11">
        <f t="shared" si="47"/>
        <v>-5</v>
      </c>
      <c r="U170" s="11">
        <f t="shared" si="48"/>
        <v>-5.2199999999999989</v>
      </c>
      <c r="V170" s="1"/>
      <c r="W170" s="12">
        <f t="shared" si="49"/>
        <v>0</v>
      </c>
      <c r="X170" s="12">
        <f t="shared" si="39"/>
        <v>0</v>
      </c>
      <c r="Y170" s="12">
        <f t="shared" si="50"/>
        <v>-211230</v>
      </c>
      <c r="Z170" s="12">
        <f t="shared" si="41"/>
        <v>-220524.11999999997</v>
      </c>
      <c r="AC170" s="2">
        <f t="shared" si="42"/>
        <v>10502355.6</v>
      </c>
      <c r="AD170" s="2">
        <f t="shared" si="43"/>
        <v>10502355.6</v>
      </c>
      <c r="AE170" s="2">
        <f t="shared" si="44"/>
        <v>10502355.6</v>
      </c>
      <c r="AF170" s="2">
        <f t="shared" si="45"/>
        <v>10291125.6</v>
      </c>
      <c r="AG170" s="2">
        <f t="shared" si="46"/>
        <v>10281831.48</v>
      </c>
    </row>
    <row r="171" spans="1:33" s="2" customFormat="1" x14ac:dyDescent="0.2">
      <c r="A171" s="33" t="s">
        <v>200</v>
      </c>
      <c r="B171" s="33" t="s">
        <v>11</v>
      </c>
      <c r="C171" s="33" t="s">
        <v>12</v>
      </c>
      <c r="D171" s="33">
        <v>7161</v>
      </c>
      <c r="E171" s="34">
        <v>34963</v>
      </c>
      <c r="F171" s="34">
        <v>128</v>
      </c>
      <c r="G171" s="80">
        <v>3</v>
      </c>
      <c r="H171" s="80">
        <v>2</v>
      </c>
      <c r="I171" s="90">
        <v>1.3073999999999999</v>
      </c>
      <c r="J171" s="80">
        <v>4</v>
      </c>
      <c r="K171" s="33"/>
      <c r="L171" s="35">
        <v>288.13</v>
      </c>
      <c r="M171" s="35">
        <v>294.63</v>
      </c>
      <c r="N171" s="35">
        <v>294.63</v>
      </c>
      <c r="O171" s="35">
        <v>308.13</v>
      </c>
      <c r="P171" s="35">
        <v>350.51</v>
      </c>
      <c r="Q171" s="36"/>
      <c r="R171" s="36">
        <f t="shared" si="36"/>
        <v>6.5</v>
      </c>
      <c r="S171" s="36">
        <f t="shared" si="37"/>
        <v>6.5</v>
      </c>
      <c r="T171" s="36">
        <f t="shared" si="47"/>
        <v>20</v>
      </c>
      <c r="U171" s="36">
        <f t="shared" si="48"/>
        <v>62.379999999999995</v>
      </c>
      <c r="V171" s="33"/>
      <c r="W171" s="37">
        <f t="shared" si="49"/>
        <v>227259.5</v>
      </c>
      <c r="X171" s="37">
        <f t="shared" si="39"/>
        <v>227259.5</v>
      </c>
      <c r="Y171" s="37">
        <f t="shared" si="50"/>
        <v>699260</v>
      </c>
      <c r="Z171" s="37">
        <f t="shared" si="41"/>
        <v>2180991.94</v>
      </c>
      <c r="AC171" s="2">
        <f t="shared" si="42"/>
        <v>10073889.189999999</v>
      </c>
      <c r="AD171" s="2">
        <f t="shared" si="43"/>
        <v>10301148.689999999</v>
      </c>
      <c r="AE171" s="2">
        <f t="shared" si="44"/>
        <v>10301148.689999999</v>
      </c>
      <c r="AF171" s="2">
        <f t="shared" si="45"/>
        <v>10773149.189999999</v>
      </c>
      <c r="AG171" s="2">
        <f t="shared" si="46"/>
        <v>12254881.129999999</v>
      </c>
    </row>
    <row r="172" spans="1:33" s="2" customFormat="1" x14ac:dyDescent="0.2">
      <c r="A172" s="28" t="s">
        <v>201</v>
      </c>
      <c r="B172" s="28" t="s">
        <v>29</v>
      </c>
      <c r="C172" s="28" t="s">
        <v>29</v>
      </c>
      <c r="D172" s="28">
        <v>20553</v>
      </c>
      <c r="E172" s="29">
        <v>17970</v>
      </c>
      <c r="F172" s="29">
        <v>90</v>
      </c>
      <c r="G172" s="79">
        <v>4</v>
      </c>
      <c r="H172" s="79">
        <v>3</v>
      </c>
      <c r="I172" s="89">
        <v>0.99770000000000003</v>
      </c>
      <c r="J172" s="79">
        <v>62</v>
      </c>
      <c r="K172" s="28"/>
      <c r="L172" s="30">
        <v>270.48</v>
      </c>
      <c r="M172" s="30">
        <v>276.98</v>
      </c>
      <c r="N172" s="30">
        <v>276.98</v>
      </c>
      <c r="O172" s="30">
        <v>290.48</v>
      </c>
      <c r="P172" s="30">
        <v>295.83999999999997</v>
      </c>
      <c r="Q172" s="31"/>
      <c r="R172" s="31">
        <f t="shared" si="36"/>
        <v>6.5</v>
      </c>
      <c r="S172" s="31">
        <f t="shared" si="37"/>
        <v>6.5</v>
      </c>
      <c r="T172" s="31">
        <f t="shared" si="47"/>
        <v>20</v>
      </c>
      <c r="U172" s="31">
        <f t="shared" si="48"/>
        <v>25.359999999999957</v>
      </c>
      <c r="V172" s="28"/>
      <c r="W172" s="32">
        <f t="shared" si="49"/>
        <v>116805</v>
      </c>
      <c r="X172" s="32">
        <f t="shared" si="39"/>
        <v>116805</v>
      </c>
      <c r="Y172" s="32">
        <f t="shared" si="50"/>
        <v>359400</v>
      </c>
      <c r="Z172" s="32">
        <f t="shared" si="41"/>
        <v>455719.1999999992</v>
      </c>
      <c r="AC172" s="2">
        <f t="shared" si="42"/>
        <v>4860525.6000000006</v>
      </c>
      <c r="AD172" s="2">
        <f t="shared" si="43"/>
        <v>4977330.6000000006</v>
      </c>
      <c r="AE172" s="2">
        <f t="shared" si="44"/>
        <v>4977330.6000000006</v>
      </c>
      <c r="AF172" s="2">
        <f t="shared" si="45"/>
        <v>5219925.6000000006</v>
      </c>
      <c r="AG172" s="2">
        <f t="shared" si="46"/>
        <v>5316244.8</v>
      </c>
    </row>
    <row r="173" spans="1:33" s="2" customFormat="1" x14ac:dyDescent="0.2">
      <c r="A173" s="1" t="s">
        <v>202</v>
      </c>
      <c r="B173" s="1" t="s">
        <v>62</v>
      </c>
      <c r="C173" s="1" t="s">
        <v>62</v>
      </c>
      <c r="D173" s="1">
        <v>10876</v>
      </c>
      <c r="E173" s="9">
        <v>47135</v>
      </c>
      <c r="F173" s="9">
        <v>150</v>
      </c>
      <c r="G173" s="78">
        <v>4</v>
      </c>
      <c r="H173" s="78">
        <v>4</v>
      </c>
      <c r="I173" s="88">
        <v>0.91959999999999997</v>
      </c>
      <c r="J173" s="78">
        <v>128</v>
      </c>
      <c r="K173" s="1"/>
      <c r="L173" s="10">
        <v>267.12</v>
      </c>
      <c r="M173" s="10">
        <v>273.62</v>
      </c>
      <c r="N173" s="10">
        <v>273.62</v>
      </c>
      <c r="O173" s="10">
        <v>280.43</v>
      </c>
      <c r="P173" s="10">
        <v>281.45</v>
      </c>
      <c r="Q173" s="11"/>
      <c r="R173" s="11">
        <f t="shared" si="36"/>
        <v>6.5</v>
      </c>
      <c r="S173" s="11">
        <f t="shared" si="37"/>
        <v>6.5</v>
      </c>
      <c r="T173" s="11">
        <f t="shared" si="47"/>
        <v>13.310000000000002</v>
      </c>
      <c r="U173" s="11">
        <f t="shared" si="48"/>
        <v>14.329999999999984</v>
      </c>
      <c r="V173" s="1"/>
      <c r="W173" s="12">
        <f t="shared" si="49"/>
        <v>306377.5</v>
      </c>
      <c r="X173" s="12">
        <f t="shared" si="39"/>
        <v>306377.5</v>
      </c>
      <c r="Y173" s="12">
        <f t="shared" si="50"/>
        <v>627366.85000000009</v>
      </c>
      <c r="Z173" s="12">
        <f t="shared" si="41"/>
        <v>675444.54999999923</v>
      </c>
      <c r="AC173" s="2">
        <f t="shared" si="42"/>
        <v>12590701.200000001</v>
      </c>
      <c r="AD173" s="2">
        <f t="shared" si="43"/>
        <v>12897078.700000001</v>
      </c>
      <c r="AE173" s="2">
        <f t="shared" si="44"/>
        <v>12897078.700000001</v>
      </c>
      <c r="AF173" s="2">
        <f t="shared" si="45"/>
        <v>13218068.050000001</v>
      </c>
      <c r="AG173" s="2">
        <f t="shared" si="46"/>
        <v>13266145.75</v>
      </c>
    </row>
    <row r="174" spans="1:33" s="2" customFormat="1" x14ac:dyDescent="0.2">
      <c r="A174" s="1" t="s">
        <v>203</v>
      </c>
      <c r="B174" s="1" t="s">
        <v>62</v>
      </c>
      <c r="C174" s="1" t="s">
        <v>62</v>
      </c>
      <c r="D174" s="1">
        <v>23143</v>
      </c>
      <c r="E174" s="9">
        <v>16753</v>
      </c>
      <c r="F174" s="9">
        <v>60</v>
      </c>
      <c r="G174" s="78">
        <v>5</v>
      </c>
      <c r="H174" s="78">
        <v>5</v>
      </c>
      <c r="I174" s="88">
        <v>1.1068</v>
      </c>
      <c r="J174" s="78">
        <v>14</v>
      </c>
      <c r="K174" s="1"/>
      <c r="L174" s="10">
        <v>236.38</v>
      </c>
      <c r="M174" s="10">
        <v>242.88</v>
      </c>
      <c r="N174" s="10">
        <v>242.88</v>
      </c>
      <c r="O174" s="10">
        <v>256.38</v>
      </c>
      <c r="P174" s="10">
        <v>281.5</v>
      </c>
      <c r="Q174" s="11"/>
      <c r="R174" s="11">
        <f t="shared" si="36"/>
        <v>6.5</v>
      </c>
      <c r="S174" s="11">
        <f t="shared" si="37"/>
        <v>6.5</v>
      </c>
      <c r="T174" s="11">
        <f t="shared" si="47"/>
        <v>20</v>
      </c>
      <c r="U174" s="11">
        <f t="shared" si="48"/>
        <v>45.120000000000005</v>
      </c>
      <c r="V174" s="1"/>
      <c r="W174" s="12">
        <f t="shared" si="49"/>
        <v>108894.5</v>
      </c>
      <c r="X174" s="12">
        <f t="shared" si="39"/>
        <v>108894.5</v>
      </c>
      <c r="Y174" s="12">
        <f t="shared" si="50"/>
        <v>335060</v>
      </c>
      <c r="Z174" s="12">
        <f t="shared" si="41"/>
        <v>755895.3600000001</v>
      </c>
      <c r="AC174" s="2">
        <f t="shared" si="42"/>
        <v>3960074.14</v>
      </c>
      <c r="AD174" s="2">
        <f t="shared" si="43"/>
        <v>4068968.64</v>
      </c>
      <c r="AE174" s="2">
        <f t="shared" si="44"/>
        <v>4068968.64</v>
      </c>
      <c r="AF174" s="2">
        <f t="shared" si="45"/>
        <v>4295134.1399999997</v>
      </c>
      <c r="AG174" s="2">
        <f t="shared" si="46"/>
        <v>4715969.5</v>
      </c>
    </row>
    <row r="175" spans="1:33" s="2" customFormat="1" x14ac:dyDescent="0.2">
      <c r="A175" s="1" t="s">
        <v>204</v>
      </c>
      <c r="B175" s="1" t="s">
        <v>62</v>
      </c>
      <c r="C175" s="1" t="s">
        <v>62</v>
      </c>
      <c r="D175" s="1">
        <v>20123</v>
      </c>
      <c r="E175" s="9">
        <v>38166</v>
      </c>
      <c r="F175" s="9">
        <v>131</v>
      </c>
      <c r="G175" s="78">
        <v>4</v>
      </c>
      <c r="H175" s="78">
        <v>4</v>
      </c>
      <c r="I175" s="88">
        <v>0.79879999999999995</v>
      </c>
      <c r="J175" s="78">
        <v>184</v>
      </c>
      <c r="K175" s="1"/>
      <c r="L175" s="10">
        <v>280.23</v>
      </c>
      <c r="M175" s="10">
        <v>282.61</v>
      </c>
      <c r="N175" s="10">
        <v>283.52999999999997</v>
      </c>
      <c r="O175" s="10">
        <v>284.45999999999998</v>
      </c>
      <c r="P175" s="10">
        <v>285.37</v>
      </c>
      <c r="Q175" s="11"/>
      <c r="R175" s="11">
        <f t="shared" si="36"/>
        <v>2.3799999999999955</v>
      </c>
      <c r="S175" s="11">
        <f t="shared" si="37"/>
        <v>3.2999999999999545</v>
      </c>
      <c r="T175" s="11">
        <f t="shared" si="47"/>
        <v>4.2299999999999613</v>
      </c>
      <c r="U175" s="11">
        <f t="shared" si="48"/>
        <v>5.1399999999999864</v>
      </c>
      <c r="V175" s="1"/>
      <c r="W175" s="12">
        <f t="shared" si="49"/>
        <v>90835.079999999827</v>
      </c>
      <c r="X175" s="12">
        <f t="shared" si="39"/>
        <v>125947.79999999827</v>
      </c>
      <c r="Y175" s="12">
        <f t="shared" si="50"/>
        <v>161442.17999999854</v>
      </c>
      <c r="Z175" s="12">
        <f t="shared" si="41"/>
        <v>196173.23999999947</v>
      </c>
      <c r="AC175" s="2">
        <f t="shared" si="42"/>
        <v>10695258.180000002</v>
      </c>
      <c r="AD175" s="2">
        <f t="shared" si="43"/>
        <v>10786093.26</v>
      </c>
      <c r="AE175" s="2">
        <f t="shared" si="44"/>
        <v>10821205.979999999</v>
      </c>
      <c r="AF175" s="2">
        <f t="shared" si="45"/>
        <v>10856700.359999999</v>
      </c>
      <c r="AG175" s="2">
        <f t="shared" si="46"/>
        <v>10891431.42</v>
      </c>
    </row>
    <row r="176" spans="1:33" s="2" customFormat="1" x14ac:dyDescent="0.2">
      <c r="A176" s="33" t="s">
        <v>205</v>
      </c>
      <c r="B176" s="33" t="s">
        <v>62</v>
      </c>
      <c r="C176" s="33" t="s">
        <v>62</v>
      </c>
      <c r="D176" s="33">
        <v>9555</v>
      </c>
      <c r="E176" s="34">
        <v>38170</v>
      </c>
      <c r="F176" s="34">
        <v>114</v>
      </c>
      <c r="G176" s="80">
        <v>2</v>
      </c>
      <c r="H176" s="80">
        <v>4</v>
      </c>
      <c r="I176" s="90">
        <v>0.72140000000000004</v>
      </c>
      <c r="J176" s="80">
        <v>193</v>
      </c>
      <c r="K176" s="33"/>
      <c r="L176" s="35">
        <v>312.47000000000003</v>
      </c>
      <c r="M176" s="35">
        <v>312.47000000000003</v>
      </c>
      <c r="N176" s="35">
        <v>312.47000000000003</v>
      </c>
      <c r="O176" s="35">
        <v>307.47000000000003</v>
      </c>
      <c r="P176" s="35">
        <v>280.32</v>
      </c>
      <c r="Q176" s="36"/>
      <c r="R176" s="36">
        <f t="shared" si="36"/>
        <v>0</v>
      </c>
      <c r="S176" s="36">
        <f t="shared" si="37"/>
        <v>0</v>
      </c>
      <c r="T176" s="36">
        <f t="shared" si="47"/>
        <v>-5</v>
      </c>
      <c r="U176" s="36">
        <f t="shared" si="48"/>
        <v>-32.150000000000034</v>
      </c>
      <c r="V176" s="33"/>
      <c r="W176" s="37">
        <f t="shared" si="49"/>
        <v>0</v>
      </c>
      <c r="X176" s="37">
        <f t="shared" si="39"/>
        <v>0</v>
      </c>
      <c r="Y176" s="37">
        <f t="shared" si="50"/>
        <v>-190850</v>
      </c>
      <c r="Z176" s="37">
        <f t="shared" si="41"/>
        <v>-1227165.5000000014</v>
      </c>
      <c r="AC176" s="2">
        <f t="shared" si="42"/>
        <v>11926979.9</v>
      </c>
      <c r="AD176" s="2">
        <f t="shared" si="43"/>
        <v>11926979.9</v>
      </c>
      <c r="AE176" s="2">
        <f t="shared" si="44"/>
        <v>11926979.9</v>
      </c>
      <c r="AF176" s="2">
        <f t="shared" si="45"/>
        <v>11736129.9</v>
      </c>
      <c r="AG176" s="2">
        <f t="shared" si="46"/>
        <v>10699814.4</v>
      </c>
    </row>
    <row r="177" spans="1:33" s="2" customFormat="1" x14ac:dyDescent="0.2">
      <c r="A177" s="28" t="s">
        <v>206</v>
      </c>
      <c r="B177" s="28" t="s">
        <v>11</v>
      </c>
      <c r="C177" s="28" t="s">
        <v>12</v>
      </c>
      <c r="D177" s="28">
        <v>23151</v>
      </c>
      <c r="E177" s="29">
        <v>12223</v>
      </c>
      <c r="F177" s="29">
        <v>44</v>
      </c>
      <c r="G177" s="79">
        <v>4</v>
      </c>
      <c r="H177" s="79">
        <v>2</v>
      </c>
      <c r="I177" s="89">
        <v>0.85209999999999997</v>
      </c>
      <c r="J177" s="79">
        <v>167</v>
      </c>
      <c r="K177" s="28"/>
      <c r="L177" s="30">
        <v>205.95</v>
      </c>
      <c r="M177" s="30">
        <v>212.45</v>
      </c>
      <c r="N177" s="30">
        <v>212.45</v>
      </c>
      <c r="O177" s="30">
        <v>221.25</v>
      </c>
      <c r="P177" s="30">
        <v>221.95</v>
      </c>
      <c r="Q177" s="31"/>
      <c r="R177" s="31">
        <f t="shared" si="36"/>
        <v>6.5</v>
      </c>
      <c r="S177" s="31">
        <f t="shared" si="37"/>
        <v>6.5</v>
      </c>
      <c r="T177" s="31">
        <f t="shared" si="47"/>
        <v>15.300000000000011</v>
      </c>
      <c r="U177" s="31">
        <f t="shared" si="48"/>
        <v>16</v>
      </c>
      <c r="V177" s="28"/>
      <c r="W177" s="32">
        <f t="shared" si="49"/>
        <v>79449.5</v>
      </c>
      <c r="X177" s="32">
        <f t="shared" si="39"/>
        <v>79449.5</v>
      </c>
      <c r="Y177" s="32">
        <f t="shared" si="50"/>
        <v>187011.90000000014</v>
      </c>
      <c r="Z177" s="32">
        <f t="shared" si="41"/>
        <v>195568</v>
      </c>
      <c r="AC177" s="2">
        <f t="shared" si="42"/>
        <v>2517326.85</v>
      </c>
      <c r="AD177" s="2">
        <f t="shared" si="43"/>
        <v>2596776.35</v>
      </c>
      <c r="AE177" s="2">
        <f t="shared" si="44"/>
        <v>2596776.35</v>
      </c>
      <c r="AF177" s="2">
        <f t="shared" si="45"/>
        <v>2704338.75</v>
      </c>
      <c r="AG177" s="2">
        <f t="shared" si="46"/>
        <v>2712894.85</v>
      </c>
    </row>
    <row r="178" spans="1:33" s="2" customFormat="1" x14ac:dyDescent="0.2">
      <c r="A178" s="1" t="s">
        <v>207</v>
      </c>
      <c r="B178" s="1" t="s">
        <v>9</v>
      </c>
      <c r="C178" s="1" t="s">
        <v>9</v>
      </c>
      <c r="D178" s="1">
        <v>10702</v>
      </c>
      <c r="E178" s="9">
        <v>38259</v>
      </c>
      <c r="F178" s="9">
        <v>151</v>
      </c>
      <c r="G178" s="78">
        <v>4</v>
      </c>
      <c r="H178" s="78">
        <v>3</v>
      </c>
      <c r="I178" s="88">
        <v>0.93189999999999995</v>
      </c>
      <c r="J178" s="78">
        <v>117</v>
      </c>
      <c r="K178" s="1"/>
      <c r="L178" s="10">
        <v>243.99</v>
      </c>
      <c r="M178" s="10">
        <v>243.99</v>
      </c>
      <c r="N178" s="10">
        <v>243.99</v>
      </c>
      <c r="O178" s="10">
        <v>241.72</v>
      </c>
      <c r="P178" s="10">
        <v>242.51</v>
      </c>
      <c r="Q178" s="11"/>
      <c r="R178" s="11">
        <f t="shared" si="36"/>
        <v>0</v>
      </c>
      <c r="S178" s="11">
        <f t="shared" si="37"/>
        <v>0</v>
      </c>
      <c r="T178" s="11">
        <f t="shared" si="47"/>
        <v>-2.2700000000000102</v>
      </c>
      <c r="U178" s="11">
        <f t="shared" si="48"/>
        <v>-1.4800000000000182</v>
      </c>
      <c r="V178" s="1"/>
      <c r="W178" s="12">
        <f t="shared" si="49"/>
        <v>0</v>
      </c>
      <c r="X178" s="12">
        <f t="shared" si="39"/>
        <v>0</v>
      </c>
      <c r="Y178" s="12">
        <f t="shared" si="50"/>
        <v>-86847.930000000386</v>
      </c>
      <c r="Z178" s="12">
        <f t="shared" si="41"/>
        <v>-56623.320000000698</v>
      </c>
      <c r="AC178" s="2">
        <f t="shared" si="42"/>
        <v>9334813.4100000001</v>
      </c>
      <c r="AD178" s="2">
        <f t="shared" si="43"/>
        <v>9334813.4100000001</v>
      </c>
      <c r="AE178" s="2">
        <f t="shared" si="44"/>
        <v>9334813.4100000001</v>
      </c>
      <c r="AF178" s="2">
        <f t="shared" si="45"/>
        <v>9247965.4800000004</v>
      </c>
      <c r="AG178" s="2">
        <f t="shared" si="46"/>
        <v>9278190.0899999999</v>
      </c>
    </row>
    <row r="179" spans="1:33" s="2" customFormat="1" x14ac:dyDescent="0.2">
      <c r="A179" s="1" t="s">
        <v>208</v>
      </c>
      <c r="B179" s="1" t="s">
        <v>11</v>
      </c>
      <c r="C179" s="1" t="s">
        <v>12</v>
      </c>
      <c r="D179" s="1">
        <v>9910</v>
      </c>
      <c r="E179" s="9">
        <v>26297</v>
      </c>
      <c r="F179" s="9">
        <v>120</v>
      </c>
      <c r="G179" s="78">
        <v>5</v>
      </c>
      <c r="H179" s="78">
        <v>4</v>
      </c>
      <c r="I179" s="88">
        <v>0.92810000000000004</v>
      </c>
      <c r="J179" s="78">
        <v>122</v>
      </c>
      <c r="K179" s="1"/>
      <c r="L179" s="10">
        <v>228.58</v>
      </c>
      <c r="M179" s="10">
        <v>235.08</v>
      </c>
      <c r="N179" s="10">
        <v>235.08</v>
      </c>
      <c r="O179" s="10">
        <v>248.58</v>
      </c>
      <c r="P179" s="10">
        <v>277.02999999999997</v>
      </c>
      <c r="Q179" s="11"/>
      <c r="R179" s="11">
        <f t="shared" si="36"/>
        <v>6.5</v>
      </c>
      <c r="S179" s="11">
        <f t="shared" si="37"/>
        <v>6.5</v>
      </c>
      <c r="T179" s="11">
        <f t="shared" si="47"/>
        <v>20</v>
      </c>
      <c r="U179" s="11">
        <f t="shared" si="48"/>
        <v>48.44999999999996</v>
      </c>
      <c r="V179" s="1"/>
      <c r="W179" s="12">
        <f t="shared" si="49"/>
        <v>170930.5</v>
      </c>
      <c r="X179" s="12">
        <f t="shared" si="39"/>
        <v>170930.5</v>
      </c>
      <c r="Y179" s="12">
        <f t="shared" si="50"/>
        <v>525940</v>
      </c>
      <c r="Z179" s="12">
        <f t="shared" si="41"/>
        <v>1274089.649999999</v>
      </c>
      <c r="AC179" s="2">
        <f t="shared" si="42"/>
        <v>6010968.2600000007</v>
      </c>
      <c r="AD179" s="2">
        <f t="shared" si="43"/>
        <v>6181898.7600000007</v>
      </c>
      <c r="AE179" s="2">
        <f t="shared" si="44"/>
        <v>6181898.7600000007</v>
      </c>
      <c r="AF179" s="2">
        <f t="shared" si="45"/>
        <v>6536908.2600000007</v>
      </c>
      <c r="AG179" s="2">
        <f t="shared" si="46"/>
        <v>7285057.9099999992</v>
      </c>
    </row>
    <row r="180" spans="1:33" s="2" customFormat="1" x14ac:dyDescent="0.2">
      <c r="A180" s="1" t="s">
        <v>209</v>
      </c>
      <c r="B180" s="1" t="s">
        <v>11</v>
      </c>
      <c r="C180" s="1" t="s">
        <v>12</v>
      </c>
      <c r="D180" s="1">
        <v>10066</v>
      </c>
      <c r="E180" s="9">
        <v>15469</v>
      </c>
      <c r="F180" s="9">
        <v>62</v>
      </c>
      <c r="G180" s="78">
        <v>4</v>
      </c>
      <c r="H180" s="78">
        <v>4</v>
      </c>
      <c r="I180" s="88">
        <v>0.97729999999999995</v>
      </c>
      <c r="J180" s="78">
        <v>84</v>
      </c>
      <c r="K180" s="1"/>
      <c r="L180" s="10">
        <v>219.38</v>
      </c>
      <c r="M180" s="10">
        <v>225.88</v>
      </c>
      <c r="N180" s="10">
        <v>225.88</v>
      </c>
      <c r="O180" s="10">
        <v>239.38</v>
      </c>
      <c r="P180" s="10">
        <v>254.56</v>
      </c>
      <c r="Q180" s="11"/>
      <c r="R180" s="11">
        <f t="shared" si="36"/>
        <v>6.5</v>
      </c>
      <c r="S180" s="11">
        <f t="shared" si="37"/>
        <v>6.5</v>
      </c>
      <c r="T180" s="11">
        <f t="shared" si="47"/>
        <v>20</v>
      </c>
      <c r="U180" s="11">
        <f t="shared" si="48"/>
        <v>35.180000000000007</v>
      </c>
      <c r="V180" s="1"/>
      <c r="W180" s="12">
        <f t="shared" si="49"/>
        <v>100548.5</v>
      </c>
      <c r="X180" s="12">
        <f t="shared" si="39"/>
        <v>100548.5</v>
      </c>
      <c r="Y180" s="12">
        <f t="shared" si="50"/>
        <v>309380</v>
      </c>
      <c r="Z180" s="12">
        <f t="shared" si="41"/>
        <v>544199.42000000016</v>
      </c>
      <c r="AC180" s="2">
        <f t="shared" si="42"/>
        <v>3393589.2199999997</v>
      </c>
      <c r="AD180" s="2">
        <f t="shared" si="43"/>
        <v>3494137.7199999997</v>
      </c>
      <c r="AE180" s="2">
        <f t="shared" si="44"/>
        <v>3494137.7199999997</v>
      </c>
      <c r="AF180" s="2">
        <f t="shared" si="45"/>
        <v>3702969.2199999997</v>
      </c>
      <c r="AG180" s="2">
        <f t="shared" si="46"/>
        <v>3937788.64</v>
      </c>
    </row>
    <row r="181" spans="1:33" s="2" customFormat="1" x14ac:dyDescent="0.2">
      <c r="A181" s="33" t="s">
        <v>210</v>
      </c>
      <c r="B181" s="33" t="s">
        <v>51</v>
      </c>
      <c r="C181" s="33" t="s">
        <v>51</v>
      </c>
      <c r="D181" s="33">
        <v>8771</v>
      </c>
      <c r="E181" s="34">
        <v>23552</v>
      </c>
      <c r="F181" s="34">
        <v>95</v>
      </c>
      <c r="G181" s="80">
        <v>4</v>
      </c>
      <c r="H181" s="80">
        <v>3</v>
      </c>
      <c r="I181" s="90">
        <v>0.98509999999999998</v>
      </c>
      <c r="J181" s="80">
        <v>74</v>
      </c>
      <c r="K181" s="33"/>
      <c r="L181" s="35">
        <v>260.02999999999997</v>
      </c>
      <c r="M181" s="35">
        <v>260.02999999999997</v>
      </c>
      <c r="N181" s="35">
        <v>260.02999999999997</v>
      </c>
      <c r="O181" s="35">
        <v>256.37</v>
      </c>
      <c r="P181" s="35">
        <v>257.19</v>
      </c>
      <c r="Q181" s="36"/>
      <c r="R181" s="36">
        <f t="shared" si="36"/>
        <v>0</v>
      </c>
      <c r="S181" s="36">
        <f t="shared" si="37"/>
        <v>0</v>
      </c>
      <c r="T181" s="36">
        <f t="shared" si="47"/>
        <v>-3.6599999999999682</v>
      </c>
      <c r="U181" s="36">
        <f t="shared" si="48"/>
        <v>-2.839999999999975</v>
      </c>
      <c r="V181" s="33"/>
      <c r="W181" s="37">
        <f t="shared" si="49"/>
        <v>0</v>
      </c>
      <c r="X181" s="37">
        <f t="shared" si="39"/>
        <v>0</v>
      </c>
      <c r="Y181" s="37">
        <f t="shared" si="50"/>
        <v>-86200.31999999925</v>
      </c>
      <c r="Z181" s="37">
        <f t="shared" si="41"/>
        <v>-66887.679999999411</v>
      </c>
      <c r="AC181" s="2">
        <f t="shared" si="42"/>
        <v>6124226.5599999996</v>
      </c>
      <c r="AD181" s="2">
        <f t="shared" si="43"/>
        <v>6124226.5599999996</v>
      </c>
      <c r="AE181" s="2">
        <f t="shared" si="44"/>
        <v>6124226.5599999996</v>
      </c>
      <c r="AF181" s="2">
        <f t="shared" si="45"/>
        <v>6038026.2400000002</v>
      </c>
      <c r="AG181" s="2">
        <f t="shared" si="46"/>
        <v>6057338.8799999999</v>
      </c>
    </row>
    <row r="182" spans="1:33" s="2" customFormat="1" x14ac:dyDescent="0.2">
      <c r="A182" s="28" t="s">
        <v>211</v>
      </c>
      <c r="B182" s="28" t="s">
        <v>29</v>
      </c>
      <c r="C182" s="28" t="s">
        <v>29</v>
      </c>
      <c r="D182" s="28">
        <v>20164</v>
      </c>
      <c r="E182" s="29">
        <v>19228</v>
      </c>
      <c r="F182" s="29">
        <v>104</v>
      </c>
      <c r="G182" s="79">
        <v>2</v>
      </c>
      <c r="H182" s="79">
        <v>4</v>
      </c>
      <c r="I182" s="89">
        <v>1.7688999999999999</v>
      </c>
      <c r="J182" s="79">
        <v>1</v>
      </c>
      <c r="K182" s="28"/>
      <c r="L182" s="30">
        <v>266.66000000000003</v>
      </c>
      <c r="M182" s="30">
        <v>266.66000000000003</v>
      </c>
      <c r="N182" s="30">
        <v>266.66000000000003</v>
      </c>
      <c r="O182" s="30">
        <v>266.51</v>
      </c>
      <c r="P182" s="30">
        <v>267.5</v>
      </c>
      <c r="Q182" s="31"/>
      <c r="R182" s="31">
        <f t="shared" si="36"/>
        <v>0</v>
      </c>
      <c r="S182" s="31">
        <f t="shared" si="37"/>
        <v>0</v>
      </c>
      <c r="T182" s="31">
        <f t="shared" si="47"/>
        <v>-0.15000000000003411</v>
      </c>
      <c r="U182" s="31">
        <f t="shared" si="48"/>
        <v>0.83999999999997499</v>
      </c>
      <c r="V182" s="28"/>
      <c r="W182" s="32">
        <f t="shared" si="49"/>
        <v>0</v>
      </c>
      <c r="X182" s="32">
        <f t="shared" si="39"/>
        <v>0</v>
      </c>
      <c r="Y182" s="32">
        <f t="shared" si="50"/>
        <v>-2884.2000000006556</v>
      </c>
      <c r="Z182" s="32">
        <f t="shared" si="41"/>
        <v>16151.519999999518</v>
      </c>
      <c r="AC182" s="2">
        <f t="shared" si="42"/>
        <v>5127338.4800000004</v>
      </c>
      <c r="AD182" s="2">
        <f t="shared" si="43"/>
        <v>5127338.4800000004</v>
      </c>
      <c r="AE182" s="2">
        <f t="shared" si="44"/>
        <v>5127338.4800000004</v>
      </c>
      <c r="AF182" s="2">
        <f t="shared" si="45"/>
        <v>5124454.28</v>
      </c>
      <c r="AG182" s="2">
        <f t="shared" si="46"/>
        <v>5143490</v>
      </c>
    </row>
    <row r="183" spans="1:33" s="2" customFormat="1" x14ac:dyDescent="0.2">
      <c r="A183" s="1" t="s">
        <v>212</v>
      </c>
      <c r="B183" s="1" t="s">
        <v>9</v>
      </c>
      <c r="C183" s="1" t="s">
        <v>9</v>
      </c>
      <c r="D183" s="1">
        <v>20256</v>
      </c>
      <c r="E183" s="9">
        <v>29603</v>
      </c>
      <c r="F183" s="9">
        <v>102</v>
      </c>
      <c r="G183" s="78">
        <v>5</v>
      </c>
      <c r="H183" s="78">
        <v>4</v>
      </c>
      <c r="I183" s="88">
        <v>0.89349999999999996</v>
      </c>
      <c r="J183" s="78">
        <v>146</v>
      </c>
      <c r="K183" s="1"/>
      <c r="L183" s="10">
        <v>257.89</v>
      </c>
      <c r="M183" s="10">
        <v>264.39</v>
      </c>
      <c r="N183" s="10">
        <v>264.39</v>
      </c>
      <c r="O183" s="10">
        <v>277.89</v>
      </c>
      <c r="P183" s="10">
        <v>280.48</v>
      </c>
      <c r="Q183" s="11"/>
      <c r="R183" s="11">
        <f t="shared" si="36"/>
        <v>6.5</v>
      </c>
      <c r="S183" s="11">
        <f t="shared" si="37"/>
        <v>6.5</v>
      </c>
      <c r="T183" s="11">
        <f t="shared" si="47"/>
        <v>20</v>
      </c>
      <c r="U183" s="11">
        <f t="shared" si="48"/>
        <v>22.590000000000032</v>
      </c>
      <c r="V183" s="1"/>
      <c r="W183" s="12">
        <f t="shared" si="49"/>
        <v>192419.5</v>
      </c>
      <c r="X183" s="12">
        <f t="shared" si="39"/>
        <v>192419.5</v>
      </c>
      <c r="Y183" s="12">
        <f t="shared" si="50"/>
        <v>592060</v>
      </c>
      <c r="Z183" s="12">
        <f t="shared" si="41"/>
        <v>668731.77000000095</v>
      </c>
      <c r="AC183" s="2">
        <f t="shared" si="42"/>
        <v>7634317.6699999999</v>
      </c>
      <c r="AD183" s="2">
        <f t="shared" si="43"/>
        <v>7826737.1699999999</v>
      </c>
      <c r="AE183" s="2">
        <f t="shared" si="44"/>
        <v>7826737.1699999999</v>
      </c>
      <c r="AF183" s="2">
        <f t="shared" si="45"/>
        <v>8226377.6699999999</v>
      </c>
      <c r="AG183" s="2">
        <f t="shared" si="46"/>
        <v>8303049.4400000004</v>
      </c>
    </row>
    <row r="184" spans="1:33" s="2" customFormat="1" x14ac:dyDescent="0.2">
      <c r="A184" s="1" t="s">
        <v>213</v>
      </c>
      <c r="B184" s="1" t="s">
        <v>214</v>
      </c>
      <c r="C184" s="1" t="s">
        <v>12</v>
      </c>
      <c r="D184" s="1">
        <v>20156</v>
      </c>
      <c r="E184" s="9">
        <v>30728</v>
      </c>
      <c r="F184" s="9">
        <v>120</v>
      </c>
      <c r="G184" s="78">
        <v>2</v>
      </c>
      <c r="H184" s="78">
        <v>1</v>
      </c>
      <c r="I184" s="88">
        <v>1.4690000000000001</v>
      </c>
      <c r="J184" s="78">
        <v>2</v>
      </c>
      <c r="K184" s="1"/>
      <c r="L184" s="10">
        <v>281.17</v>
      </c>
      <c r="M184" s="10">
        <v>281.17</v>
      </c>
      <c r="N184" s="10">
        <v>281.17</v>
      </c>
      <c r="O184" s="10">
        <v>276.17</v>
      </c>
      <c r="P184" s="10">
        <v>276.95999999999998</v>
      </c>
      <c r="Q184" s="11"/>
      <c r="R184" s="11">
        <f t="shared" si="36"/>
        <v>0</v>
      </c>
      <c r="S184" s="11">
        <f t="shared" si="37"/>
        <v>0</v>
      </c>
      <c r="T184" s="11">
        <f t="shared" si="47"/>
        <v>-5</v>
      </c>
      <c r="U184" s="11">
        <f t="shared" si="48"/>
        <v>-4.2100000000000364</v>
      </c>
      <c r="V184" s="1"/>
      <c r="W184" s="12">
        <f t="shared" si="49"/>
        <v>0</v>
      </c>
      <c r="X184" s="12">
        <f t="shared" si="39"/>
        <v>0</v>
      </c>
      <c r="Y184" s="12">
        <f t="shared" si="50"/>
        <v>-153640</v>
      </c>
      <c r="Z184" s="12">
        <f t="shared" si="41"/>
        <v>-129364.88000000111</v>
      </c>
      <c r="AC184" s="2">
        <f t="shared" si="42"/>
        <v>8639791.7599999998</v>
      </c>
      <c r="AD184" s="2">
        <f t="shared" si="43"/>
        <v>8639791.7599999998</v>
      </c>
      <c r="AE184" s="2">
        <f t="shared" si="44"/>
        <v>8639791.7599999998</v>
      </c>
      <c r="AF184" s="2">
        <f t="shared" si="45"/>
        <v>8486151.7599999998</v>
      </c>
      <c r="AG184" s="2">
        <f t="shared" si="46"/>
        <v>8510426.879999999</v>
      </c>
    </row>
    <row r="185" spans="1:33" s="2" customFormat="1" x14ac:dyDescent="0.2">
      <c r="A185" s="1" t="s">
        <v>215</v>
      </c>
      <c r="B185" s="1" t="s">
        <v>51</v>
      </c>
      <c r="C185" s="1" t="s">
        <v>51</v>
      </c>
      <c r="D185" s="1">
        <v>20975</v>
      </c>
      <c r="E185" s="9">
        <v>39278</v>
      </c>
      <c r="F185" s="9">
        <v>150</v>
      </c>
      <c r="G185" s="78">
        <v>2</v>
      </c>
      <c r="H185" s="78">
        <v>5</v>
      </c>
      <c r="I185" s="88">
        <v>0.98770000000000002</v>
      </c>
      <c r="J185" s="78">
        <v>72</v>
      </c>
      <c r="K185" s="1"/>
      <c r="L185" s="10">
        <v>269.42</v>
      </c>
      <c r="M185" s="10">
        <v>269.42</v>
      </c>
      <c r="N185" s="10">
        <v>269.42</v>
      </c>
      <c r="O185" s="10">
        <v>266.95999999999998</v>
      </c>
      <c r="P185" s="10">
        <v>267.83999999999997</v>
      </c>
      <c r="Q185" s="11"/>
      <c r="R185" s="11">
        <f t="shared" si="36"/>
        <v>0</v>
      </c>
      <c r="S185" s="11">
        <f t="shared" si="37"/>
        <v>0</v>
      </c>
      <c r="T185" s="11">
        <f t="shared" si="47"/>
        <v>-2.4600000000000364</v>
      </c>
      <c r="U185" s="11">
        <f t="shared" si="48"/>
        <v>-1.5800000000000409</v>
      </c>
      <c r="V185" s="1"/>
      <c r="W185" s="12">
        <f t="shared" si="49"/>
        <v>0</v>
      </c>
      <c r="X185" s="12">
        <f t="shared" si="39"/>
        <v>0</v>
      </c>
      <c r="Y185" s="12">
        <f t="shared" si="50"/>
        <v>-96623.880000001431</v>
      </c>
      <c r="Z185" s="12">
        <f t="shared" si="41"/>
        <v>-62059.240000001606</v>
      </c>
      <c r="AC185" s="2">
        <f t="shared" si="42"/>
        <v>10582278.76</v>
      </c>
      <c r="AD185" s="2">
        <f t="shared" si="43"/>
        <v>10582278.76</v>
      </c>
      <c r="AE185" s="2">
        <f t="shared" si="44"/>
        <v>10582278.76</v>
      </c>
      <c r="AF185" s="2">
        <f t="shared" si="45"/>
        <v>10485654.879999999</v>
      </c>
      <c r="AG185" s="2">
        <f t="shared" si="46"/>
        <v>10520219.52</v>
      </c>
    </row>
    <row r="186" spans="1:33" s="2" customFormat="1" x14ac:dyDescent="0.2">
      <c r="A186" s="33" t="s">
        <v>216</v>
      </c>
      <c r="B186" s="33" t="s">
        <v>11</v>
      </c>
      <c r="C186" s="33" t="s">
        <v>12</v>
      </c>
      <c r="D186" s="33">
        <v>8813</v>
      </c>
      <c r="E186" s="34">
        <v>12005</v>
      </c>
      <c r="F186" s="34">
        <v>46</v>
      </c>
      <c r="G186" s="80">
        <v>2</v>
      </c>
      <c r="H186" s="80">
        <v>3</v>
      </c>
      <c r="I186" s="90">
        <v>0.68640000000000001</v>
      </c>
      <c r="J186" s="80">
        <v>196</v>
      </c>
      <c r="K186" s="33"/>
      <c r="L186" s="35">
        <v>232.91</v>
      </c>
      <c r="M186" s="35">
        <v>235.99</v>
      </c>
      <c r="N186" s="35">
        <v>236.69</v>
      </c>
      <c r="O186" s="35">
        <v>237.41</v>
      </c>
      <c r="P186" s="35">
        <v>238.12</v>
      </c>
      <c r="Q186" s="36"/>
      <c r="R186" s="36">
        <f t="shared" si="36"/>
        <v>3.0800000000000125</v>
      </c>
      <c r="S186" s="36">
        <f t="shared" si="37"/>
        <v>3.7800000000000011</v>
      </c>
      <c r="T186" s="36">
        <f t="shared" si="47"/>
        <v>4.5</v>
      </c>
      <c r="U186" s="36">
        <f t="shared" si="48"/>
        <v>5.210000000000008</v>
      </c>
      <c r="V186" s="33"/>
      <c r="W186" s="37">
        <f t="shared" si="49"/>
        <v>36975.400000000147</v>
      </c>
      <c r="X186" s="37">
        <f t="shared" si="39"/>
        <v>45378.900000000016</v>
      </c>
      <c r="Y186" s="37">
        <f t="shared" si="50"/>
        <v>54022.5</v>
      </c>
      <c r="Z186" s="37">
        <f t="shared" si="41"/>
        <v>62546.050000000097</v>
      </c>
      <c r="AC186" s="2">
        <f t="shared" si="42"/>
        <v>2796084.55</v>
      </c>
      <c r="AD186" s="2">
        <f t="shared" si="43"/>
        <v>2833059.95</v>
      </c>
      <c r="AE186" s="2">
        <f t="shared" si="44"/>
        <v>2841463.45</v>
      </c>
      <c r="AF186" s="2">
        <f t="shared" si="45"/>
        <v>2850107.05</v>
      </c>
      <c r="AG186" s="2">
        <f t="shared" si="46"/>
        <v>2858630.6</v>
      </c>
    </row>
    <row r="187" spans="1:33" s="2" customFormat="1" x14ac:dyDescent="0.2">
      <c r="A187" s="28" t="s">
        <v>217</v>
      </c>
      <c r="B187" s="28" t="s">
        <v>11</v>
      </c>
      <c r="C187" s="28" t="s">
        <v>12</v>
      </c>
      <c r="D187" s="28">
        <v>9423</v>
      </c>
      <c r="E187" s="29">
        <v>14067</v>
      </c>
      <c r="F187" s="29">
        <v>76</v>
      </c>
      <c r="G187" s="79">
        <v>5</v>
      </c>
      <c r="H187" s="79">
        <v>3</v>
      </c>
      <c r="I187" s="89">
        <v>1.0104</v>
      </c>
      <c r="J187" s="79">
        <v>53</v>
      </c>
      <c r="K187" s="28"/>
      <c r="L187" s="30">
        <v>284.01</v>
      </c>
      <c r="M187" s="30">
        <v>290.51</v>
      </c>
      <c r="N187" s="30">
        <v>290.51</v>
      </c>
      <c r="O187" s="30">
        <v>304.01</v>
      </c>
      <c r="P187" s="30">
        <v>343.73</v>
      </c>
      <c r="Q187" s="31"/>
      <c r="R187" s="31">
        <f t="shared" si="36"/>
        <v>6.5</v>
      </c>
      <c r="S187" s="31">
        <f t="shared" si="37"/>
        <v>6.5</v>
      </c>
      <c r="T187" s="31">
        <f t="shared" si="47"/>
        <v>20</v>
      </c>
      <c r="U187" s="31">
        <f t="shared" si="48"/>
        <v>59.720000000000027</v>
      </c>
      <c r="V187" s="28"/>
      <c r="W187" s="32">
        <f t="shared" si="49"/>
        <v>91435.5</v>
      </c>
      <c r="X187" s="32">
        <f t="shared" si="39"/>
        <v>91435.5</v>
      </c>
      <c r="Y187" s="32">
        <f t="shared" si="50"/>
        <v>281340</v>
      </c>
      <c r="Z187" s="32">
        <f t="shared" si="41"/>
        <v>840081.24000000034</v>
      </c>
      <c r="AC187" s="2">
        <f t="shared" si="42"/>
        <v>3995168.67</v>
      </c>
      <c r="AD187" s="2">
        <f t="shared" si="43"/>
        <v>4086604.17</v>
      </c>
      <c r="AE187" s="2">
        <f t="shared" si="44"/>
        <v>4086604.17</v>
      </c>
      <c r="AF187" s="2">
        <f t="shared" si="45"/>
        <v>4276508.67</v>
      </c>
      <c r="AG187" s="2">
        <f t="shared" si="46"/>
        <v>4835249.91</v>
      </c>
    </row>
    <row r="188" spans="1:33" s="2" customFormat="1" x14ac:dyDescent="0.2">
      <c r="A188" s="1" t="s">
        <v>218</v>
      </c>
      <c r="B188" s="1" t="s">
        <v>11</v>
      </c>
      <c r="C188" s="1" t="s">
        <v>12</v>
      </c>
      <c r="D188" s="1">
        <v>9738</v>
      </c>
      <c r="E188" s="9">
        <v>38542</v>
      </c>
      <c r="F188" s="9">
        <v>160</v>
      </c>
      <c r="G188" s="78">
        <v>4</v>
      </c>
      <c r="H188" s="78">
        <v>4</v>
      </c>
      <c r="I188" s="88">
        <v>1.0255000000000001</v>
      </c>
      <c r="J188" s="78">
        <v>44</v>
      </c>
      <c r="K188" s="1"/>
      <c r="L188" s="10">
        <v>272.94</v>
      </c>
      <c r="M188" s="10">
        <v>279.44</v>
      </c>
      <c r="N188" s="10">
        <v>279.44</v>
      </c>
      <c r="O188" s="10">
        <v>289.33</v>
      </c>
      <c r="P188" s="10">
        <v>290.38</v>
      </c>
      <c r="Q188" s="11"/>
      <c r="R188" s="11">
        <f t="shared" si="36"/>
        <v>6.5</v>
      </c>
      <c r="S188" s="11">
        <f t="shared" si="37"/>
        <v>6.5</v>
      </c>
      <c r="T188" s="11">
        <f t="shared" si="47"/>
        <v>16.389999999999986</v>
      </c>
      <c r="U188" s="11">
        <f t="shared" si="48"/>
        <v>17.439999999999998</v>
      </c>
      <c r="V188" s="1"/>
      <c r="W188" s="12">
        <f t="shared" si="49"/>
        <v>250523</v>
      </c>
      <c r="X188" s="12">
        <f t="shared" si="39"/>
        <v>250523</v>
      </c>
      <c r="Y188" s="12">
        <f t="shared" si="50"/>
        <v>631703.37999999942</v>
      </c>
      <c r="Z188" s="12">
        <f t="shared" si="41"/>
        <v>672172.47999999986</v>
      </c>
      <c r="AC188" s="2">
        <f t="shared" si="42"/>
        <v>10519653.48</v>
      </c>
      <c r="AD188" s="2">
        <f t="shared" si="43"/>
        <v>10770176.48</v>
      </c>
      <c r="AE188" s="2">
        <f t="shared" si="44"/>
        <v>10770176.48</v>
      </c>
      <c r="AF188" s="2">
        <f t="shared" si="45"/>
        <v>11151356.859999999</v>
      </c>
      <c r="AG188" s="2">
        <f t="shared" si="46"/>
        <v>11191825.959999999</v>
      </c>
    </row>
    <row r="189" spans="1:33" s="2" customFormat="1" x14ac:dyDescent="0.2">
      <c r="A189" s="1" t="s">
        <v>219</v>
      </c>
      <c r="B189" s="1" t="s">
        <v>66</v>
      </c>
      <c r="C189" s="1" t="s">
        <v>66</v>
      </c>
      <c r="D189" s="1">
        <v>20925</v>
      </c>
      <c r="E189" s="9">
        <v>28912</v>
      </c>
      <c r="F189" s="9">
        <v>120</v>
      </c>
      <c r="G189" s="78">
        <v>2</v>
      </c>
      <c r="H189" s="78">
        <v>1</v>
      </c>
      <c r="I189" s="88">
        <v>1.2334000000000001</v>
      </c>
      <c r="J189" s="78">
        <v>6</v>
      </c>
      <c r="K189" s="1"/>
      <c r="L189" s="10">
        <v>302.81</v>
      </c>
      <c r="M189" s="10">
        <v>309.31</v>
      </c>
      <c r="N189" s="10">
        <v>309.31</v>
      </c>
      <c r="O189" s="10">
        <v>322.81</v>
      </c>
      <c r="P189" s="10">
        <v>342.86</v>
      </c>
      <c r="Q189" s="11"/>
      <c r="R189" s="11">
        <f t="shared" si="36"/>
        <v>6.5</v>
      </c>
      <c r="S189" s="11">
        <f t="shared" si="37"/>
        <v>6.5</v>
      </c>
      <c r="T189" s="11">
        <f t="shared" si="47"/>
        <v>20</v>
      </c>
      <c r="U189" s="11">
        <f t="shared" si="48"/>
        <v>40.050000000000011</v>
      </c>
      <c r="V189" s="1"/>
      <c r="W189" s="12">
        <f t="shared" si="49"/>
        <v>187928</v>
      </c>
      <c r="X189" s="12">
        <f t="shared" si="39"/>
        <v>187928</v>
      </c>
      <c r="Y189" s="12">
        <f t="shared" si="50"/>
        <v>578240</v>
      </c>
      <c r="Z189" s="12">
        <f t="shared" si="41"/>
        <v>1157925.6000000003</v>
      </c>
      <c r="AC189" s="2">
        <f t="shared" si="42"/>
        <v>8754842.7200000007</v>
      </c>
      <c r="AD189" s="2">
        <f t="shared" si="43"/>
        <v>8942770.7200000007</v>
      </c>
      <c r="AE189" s="2">
        <f t="shared" si="44"/>
        <v>8942770.7200000007</v>
      </c>
      <c r="AF189" s="2">
        <f t="shared" si="45"/>
        <v>9333082.7200000007</v>
      </c>
      <c r="AG189" s="2">
        <f t="shared" si="46"/>
        <v>9912768.3200000003</v>
      </c>
    </row>
    <row r="190" spans="1:33" s="2" customFormat="1" x14ac:dyDescent="0.2">
      <c r="A190" s="1" t="s">
        <v>220</v>
      </c>
      <c r="B190" s="1" t="s">
        <v>66</v>
      </c>
      <c r="C190" s="1" t="s">
        <v>66</v>
      </c>
      <c r="D190" s="1">
        <v>10389</v>
      </c>
      <c r="E190" s="9">
        <v>39594</v>
      </c>
      <c r="F190" s="9">
        <v>120</v>
      </c>
      <c r="G190" s="78">
        <v>1</v>
      </c>
      <c r="H190" s="78">
        <v>2</v>
      </c>
      <c r="I190" s="88">
        <v>0.81850000000000001</v>
      </c>
      <c r="J190" s="78">
        <v>179</v>
      </c>
      <c r="K190" s="1"/>
      <c r="L190" s="10">
        <v>287.73</v>
      </c>
      <c r="M190" s="10">
        <v>287.73</v>
      </c>
      <c r="N190" s="10">
        <v>287.73</v>
      </c>
      <c r="O190" s="10">
        <v>284.60000000000002</v>
      </c>
      <c r="P190" s="10">
        <v>285.54000000000002</v>
      </c>
      <c r="Q190" s="11"/>
      <c r="R190" s="11">
        <f t="shared" si="36"/>
        <v>0</v>
      </c>
      <c r="S190" s="11">
        <f t="shared" si="37"/>
        <v>0</v>
      </c>
      <c r="T190" s="11">
        <f t="shared" si="47"/>
        <v>-3.1299999999999955</v>
      </c>
      <c r="U190" s="11">
        <f t="shared" si="48"/>
        <v>-2.1899999999999977</v>
      </c>
      <c r="V190" s="1"/>
      <c r="W190" s="12">
        <f t="shared" si="49"/>
        <v>0</v>
      </c>
      <c r="X190" s="12">
        <f t="shared" si="39"/>
        <v>0</v>
      </c>
      <c r="Y190" s="12">
        <f t="shared" si="50"/>
        <v>-123929.21999999983</v>
      </c>
      <c r="Z190" s="12">
        <f t="shared" si="41"/>
        <v>-86710.859999999913</v>
      </c>
      <c r="AC190" s="2">
        <f t="shared" si="42"/>
        <v>11392381.620000001</v>
      </c>
      <c r="AD190" s="2">
        <f t="shared" si="43"/>
        <v>11392381.620000001</v>
      </c>
      <c r="AE190" s="2">
        <f t="shared" si="44"/>
        <v>11392381.620000001</v>
      </c>
      <c r="AF190" s="2">
        <f t="shared" si="45"/>
        <v>11268452.4</v>
      </c>
      <c r="AG190" s="2">
        <f t="shared" si="46"/>
        <v>11305670.760000002</v>
      </c>
    </row>
    <row r="191" spans="1:33" s="2" customFormat="1" x14ac:dyDescent="0.2">
      <c r="A191" s="33" t="s">
        <v>221</v>
      </c>
      <c r="B191" s="33" t="s">
        <v>66</v>
      </c>
      <c r="C191" s="33" t="s">
        <v>66</v>
      </c>
      <c r="D191" s="33">
        <v>10371</v>
      </c>
      <c r="E191" s="34">
        <v>28177</v>
      </c>
      <c r="F191" s="34">
        <v>99</v>
      </c>
      <c r="G191" s="80">
        <v>2</v>
      </c>
      <c r="H191" s="80">
        <v>1</v>
      </c>
      <c r="I191" s="90">
        <v>0.84019999999999995</v>
      </c>
      <c r="J191" s="80">
        <v>171</v>
      </c>
      <c r="K191" s="33"/>
      <c r="L191" s="35">
        <v>290.52</v>
      </c>
      <c r="M191" s="35">
        <v>297.02</v>
      </c>
      <c r="N191" s="35">
        <v>297.02</v>
      </c>
      <c r="O191" s="35">
        <v>310.52</v>
      </c>
      <c r="P191" s="35">
        <v>319.87</v>
      </c>
      <c r="Q191" s="36"/>
      <c r="R191" s="36">
        <f t="shared" si="36"/>
        <v>6.5</v>
      </c>
      <c r="S191" s="36">
        <f t="shared" si="37"/>
        <v>6.5</v>
      </c>
      <c r="T191" s="36">
        <f t="shared" si="47"/>
        <v>20</v>
      </c>
      <c r="U191" s="36">
        <f t="shared" si="48"/>
        <v>29.350000000000023</v>
      </c>
      <c r="V191" s="33"/>
      <c r="W191" s="37">
        <f t="shared" si="49"/>
        <v>183150.5</v>
      </c>
      <c r="X191" s="37">
        <f t="shared" si="39"/>
        <v>183150.5</v>
      </c>
      <c r="Y191" s="37">
        <f t="shared" si="50"/>
        <v>563540</v>
      </c>
      <c r="Z191" s="37">
        <f t="shared" si="41"/>
        <v>826994.95000000065</v>
      </c>
      <c r="AC191" s="2">
        <f t="shared" si="42"/>
        <v>8185982.0399999991</v>
      </c>
      <c r="AD191" s="2">
        <f t="shared" si="43"/>
        <v>8369132.5399999991</v>
      </c>
      <c r="AE191" s="2">
        <f t="shared" si="44"/>
        <v>8369132.5399999991</v>
      </c>
      <c r="AF191" s="2">
        <f t="shared" si="45"/>
        <v>8749522.0399999991</v>
      </c>
      <c r="AG191" s="2">
        <f t="shared" si="46"/>
        <v>9012976.9900000002</v>
      </c>
    </row>
    <row r="192" spans="1:33" s="2" customFormat="1" x14ac:dyDescent="0.2">
      <c r="A192" s="28" t="s">
        <v>222</v>
      </c>
      <c r="B192" s="28" t="s">
        <v>62</v>
      </c>
      <c r="C192" s="28" t="s">
        <v>62</v>
      </c>
      <c r="D192" s="28">
        <v>7807</v>
      </c>
      <c r="E192" s="29">
        <v>53912</v>
      </c>
      <c r="F192" s="29">
        <v>162</v>
      </c>
      <c r="G192" s="79">
        <v>2</v>
      </c>
      <c r="H192" s="79">
        <v>4</v>
      </c>
      <c r="I192" s="89">
        <v>0.92320000000000002</v>
      </c>
      <c r="J192" s="79">
        <v>124</v>
      </c>
      <c r="K192" s="28"/>
      <c r="L192" s="30">
        <v>269.72000000000003</v>
      </c>
      <c r="M192" s="30">
        <v>276.22000000000003</v>
      </c>
      <c r="N192" s="30">
        <v>276.22000000000003</v>
      </c>
      <c r="O192" s="30">
        <v>289.72000000000003</v>
      </c>
      <c r="P192" s="30">
        <v>314.51</v>
      </c>
      <c r="Q192" s="31"/>
      <c r="R192" s="31">
        <f t="shared" si="36"/>
        <v>6.5</v>
      </c>
      <c r="S192" s="31">
        <f t="shared" si="37"/>
        <v>6.5</v>
      </c>
      <c r="T192" s="31">
        <f t="shared" si="47"/>
        <v>20</v>
      </c>
      <c r="U192" s="31">
        <f t="shared" si="48"/>
        <v>44.789999999999964</v>
      </c>
      <c r="V192" s="28"/>
      <c r="W192" s="32">
        <f t="shared" si="49"/>
        <v>350428</v>
      </c>
      <c r="X192" s="32">
        <f t="shared" si="39"/>
        <v>350428</v>
      </c>
      <c r="Y192" s="32">
        <f t="shared" si="50"/>
        <v>1078240</v>
      </c>
      <c r="Z192" s="32">
        <f t="shared" si="41"/>
        <v>2414718.4799999981</v>
      </c>
      <c r="AC192" s="2">
        <f t="shared" si="42"/>
        <v>14541144.640000001</v>
      </c>
      <c r="AD192" s="2">
        <f t="shared" si="43"/>
        <v>14891572.640000001</v>
      </c>
      <c r="AE192" s="2">
        <f t="shared" si="44"/>
        <v>14891572.640000001</v>
      </c>
      <c r="AF192" s="2">
        <f t="shared" si="45"/>
        <v>15619384.640000001</v>
      </c>
      <c r="AG192" s="2">
        <f t="shared" si="46"/>
        <v>16955863.120000001</v>
      </c>
    </row>
    <row r="193" spans="1:33" s="2" customFormat="1" x14ac:dyDescent="0.2">
      <c r="A193" s="1" t="s">
        <v>223</v>
      </c>
      <c r="B193" s="1" t="s">
        <v>11</v>
      </c>
      <c r="C193" s="1" t="s">
        <v>12</v>
      </c>
      <c r="D193" s="1">
        <v>9308</v>
      </c>
      <c r="E193" s="9">
        <v>14123</v>
      </c>
      <c r="F193" s="9">
        <v>103</v>
      </c>
      <c r="G193" s="78">
        <v>5</v>
      </c>
      <c r="H193" s="78">
        <v>3</v>
      </c>
      <c r="I193" s="88">
        <v>1.0687</v>
      </c>
      <c r="J193" s="78">
        <v>22</v>
      </c>
      <c r="K193" s="1"/>
      <c r="L193" s="10">
        <v>273.37</v>
      </c>
      <c r="M193" s="10">
        <v>279.87</v>
      </c>
      <c r="N193" s="10">
        <v>279.87</v>
      </c>
      <c r="O193" s="10">
        <v>293.37</v>
      </c>
      <c r="P193" s="10">
        <v>319.52999999999997</v>
      </c>
      <c r="Q193" s="11"/>
      <c r="R193" s="11">
        <f t="shared" si="36"/>
        <v>6.5</v>
      </c>
      <c r="S193" s="11">
        <f t="shared" si="37"/>
        <v>6.5</v>
      </c>
      <c r="T193" s="11">
        <f t="shared" si="47"/>
        <v>20</v>
      </c>
      <c r="U193" s="11">
        <f t="shared" si="48"/>
        <v>46.159999999999968</v>
      </c>
      <c r="V193" s="1"/>
      <c r="W193" s="12">
        <f t="shared" si="49"/>
        <v>91799.5</v>
      </c>
      <c r="X193" s="12">
        <f t="shared" si="39"/>
        <v>91799.5</v>
      </c>
      <c r="Y193" s="12">
        <f t="shared" si="50"/>
        <v>282460</v>
      </c>
      <c r="Z193" s="12">
        <f t="shared" si="41"/>
        <v>651917.67999999959</v>
      </c>
      <c r="AC193" s="2">
        <f t="shared" si="42"/>
        <v>3860804.5100000002</v>
      </c>
      <c r="AD193" s="2">
        <f t="shared" si="43"/>
        <v>3952604.0100000002</v>
      </c>
      <c r="AE193" s="2">
        <f t="shared" si="44"/>
        <v>3952604.0100000002</v>
      </c>
      <c r="AF193" s="2">
        <f t="shared" si="45"/>
        <v>4143264.5100000002</v>
      </c>
      <c r="AG193" s="2">
        <f t="shared" si="46"/>
        <v>4512722.1899999995</v>
      </c>
    </row>
    <row r="194" spans="1:33" s="2" customFormat="1" x14ac:dyDescent="0.2">
      <c r="A194" s="1" t="s">
        <v>224</v>
      </c>
      <c r="B194" s="1" t="s">
        <v>225</v>
      </c>
      <c r="C194" s="1" t="s">
        <v>12</v>
      </c>
      <c r="D194" s="1">
        <v>9951</v>
      </c>
      <c r="E194" s="9">
        <v>23865</v>
      </c>
      <c r="F194" s="9">
        <v>90</v>
      </c>
      <c r="G194" s="78">
        <v>3</v>
      </c>
      <c r="H194" s="78">
        <v>2</v>
      </c>
      <c r="I194" s="88">
        <v>1.0871999999999999</v>
      </c>
      <c r="J194" s="78">
        <v>18</v>
      </c>
      <c r="K194" s="1"/>
      <c r="L194" s="10">
        <v>256.51</v>
      </c>
      <c r="M194" s="10">
        <v>263.01</v>
      </c>
      <c r="N194" s="10">
        <v>263.01</v>
      </c>
      <c r="O194" s="10">
        <v>276.51</v>
      </c>
      <c r="P194" s="10">
        <v>294.82</v>
      </c>
      <c r="Q194" s="11"/>
      <c r="R194" s="11">
        <f t="shared" si="36"/>
        <v>6.5</v>
      </c>
      <c r="S194" s="11">
        <f t="shared" si="37"/>
        <v>6.5</v>
      </c>
      <c r="T194" s="11">
        <f t="shared" si="47"/>
        <v>20</v>
      </c>
      <c r="U194" s="11">
        <f t="shared" si="48"/>
        <v>38.31</v>
      </c>
      <c r="V194" s="1"/>
      <c r="W194" s="12">
        <f t="shared" si="49"/>
        <v>155122.5</v>
      </c>
      <c r="X194" s="12">
        <f t="shared" si="39"/>
        <v>155122.5</v>
      </c>
      <c r="Y194" s="12">
        <f t="shared" si="50"/>
        <v>477300</v>
      </c>
      <c r="Z194" s="12">
        <f t="shared" si="41"/>
        <v>914268.15</v>
      </c>
      <c r="AC194" s="2">
        <f t="shared" si="42"/>
        <v>6121611.1499999994</v>
      </c>
      <c r="AD194" s="2">
        <f t="shared" si="43"/>
        <v>6276733.6499999994</v>
      </c>
      <c r="AE194" s="2">
        <f t="shared" si="44"/>
        <v>6276733.6499999994</v>
      </c>
      <c r="AF194" s="2">
        <f t="shared" si="45"/>
        <v>6598911.1499999994</v>
      </c>
      <c r="AG194" s="2">
        <f t="shared" si="46"/>
        <v>7035879.2999999998</v>
      </c>
    </row>
    <row r="195" spans="1:33" s="2" customFormat="1" x14ac:dyDescent="0.2">
      <c r="A195" s="1" t="s">
        <v>226</v>
      </c>
      <c r="B195" s="1" t="s">
        <v>11</v>
      </c>
      <c r="C195" s="1" t="s">
        <v>12</v>
      </c>
      <c r="D195" s="1">
        <v>9852</v>
      </c>
      <c r="E195" s="9">
        <v>2960</v>
      </c>
      <c r="F195" s="9">
        <v>59</v>
      </c>
      <c r="G195" s="78">
        <v>4</v>
      </c>
      <c r="H195" s="78">
        <v>5</v>
      </c>
      <c r="I195" s="88">
        <v>0.83809999999999996</v>
      </c>
      <c r="J195" s="78">
        <v>172</v>
      </c>
      <c r="K195" s="1"/>
      <c r="L195" s="10">
        <v>264.63</v>
      </c>
      <c r="M195" s="10">
        <v>264.63</v>
      </c>
      <c r="N195" s="10">
        <v>264.63</v>
      </c>
      <c r="O195" s="10">
        <v>259.63</v>
      </c>
      <c r="P195" s="10">
        <v>256.2</v>
      </c>
      <c r="Q195" s="11"/>
      <c r="R195" s="11">
        <f t="shared" si="36"/>
        <v>0</v>
      </c>
      <c r="S195" s="11">
        <f t="shared" si="37"/>
        <v>0</v>
      </c>
      <c r="T195" s="11">
        <f t="shared" si="47"/>
        <v>-5</v>
      </c>
      <c r="U195" s="11">
        <f t="shared" si="48"/>
        <v>-8.4300000000000068</v>
      </c>
      <c r="V195" s="1"/>
      <c r="W195" s="12">
        <f t="shared" si="49"/>
        <v>0</v>
      </c>
      <c r="X195" s="12">
        <f t="shared" si="39"/>
        <v>0</v>
      </c>
      <c r="Y195" s="12">
        <f t="shared" si="50"/>
        <v>-14800</v>
      </c>
      <c r="Z195" s="12">
        <f t="shared" si="41"/>
        <v>-24952.800000000021</v>
      </c>
      <c r="AC195" s="2">
        <f t="shared" si="42"/>
        <v>783304.79999999993</v>
      </c>
      <c r="AD195" s="2">
        <f t="shared" si="43"/>
        <v>783304.79999999993</v>
      </c>
      <c r="AE195" s="2">
        <f t="shared" si="44"/>
        <v>783304.79999999993</v>
      </c>
      <c r="AF195" s="2">
        <f t="shared" si="45"/>
        <v>768504.79999999993</v>
      </c>
      <c r="AG195" s="2">
        <f t="shared" si="46"/>
        <v>758352</v>
      </c>
    </row>
    <row r="196" spans="1:33" s="2" customFormat="1" x14ac:dyDescent="0.2">
      <c r="A196" s="33" t="s">
        <v>227</v>
      </c>
      <c r="B196" s="33" t="s">
        <v>11</v>
      </c>
      <c r="C196" s="33" t="s">
        <v>12</v>
      </c>
      <c r="D196" s="33">
        <v>9027</v>
      </c>
      <c r="E196" s="34">
        <v>33884</v>
      </c>
      <c r="F196" s="34">
        <v>150</v>
      </c>
      <c r="G196" s="80">
        <v>4</v>
      </c>
      <c r="H196" s="80">
        <v>3</v>
      </c>
      <c r="I196" s="90">
        <v>0.88739999999999997</v>
      </c>
      <c r="J196" s="80">
        <v>151</v>
      </c>
      <c r="K196" s="33"/>
      <c r="L196" s="35">
        <v>242.12</v>
      </c>
      <c r="M196" s="35">
        <v>248.62</v>
      </c>
      <c r="N196" s="35">
        <v>248.62</v>
      </c>
      <c r="O196" s="35">
        <v>262.12</v>
      </c>
      <c r="P196" s="35">
        <v>271.24</v>
      </c>
      <c r="Q196" s="36"/>
      <c r="R196" s="36">
        <f t="shared" si="36"/>
        <v>6.5</v>
      </c>
      <c r="S196" s="36">
        <f t="shared" si="37"/>
        <v>6.5</v>
      </c>
      <c r="T196" s="36">
        <f t="shared" si="47"/>
        <v>20</v>
      </c>
      <c r="U196" s="36">
        <f t="shared" si="48"/>
        <v>29.120000000000005</v>
      </c>
      <c r="V196" s="33"/>
      <c r="W196" s="37">
        <f t="shared" si="49"/>
        <v>220246</v>
      </c>
      <c r="X196" s="37">
        <f t="shared" si="39"/>
        <v>220246</v>
      </c>
      <c r="Y196" s="37">
        <f t="shared" si="50"/>
        <v>677680</v>
      </c>
      <c r="Z196" s="37">
        <f t="shared" si="41"/>
        <v>986702.08000000019</v>
      </c>
      <c r="AC196" s="2">
        <f t="shared" si="42"/>
        <v>8203994.0800000001</v>
      </c>
      <c r="AD196" s="2">
        <f t="shared" si="43"/>
        <v>8424240.0800000001</v>
      </c>
      <c r="AE196" s="2">
        <f t="shared" si="44"/>
        <v>8424240.0800000001</v>
      </c>
      <c r="AF196" s="2">
        <f t="shared" si="45"/>
        <v>8881674.0800000001</v>
      </c>
      <c r="AG196" s="2">
        <f t="shared" si="46"/>
        <v>9190696.1600000001</v>
      </c>
    </row>
    <row r="197" spans="1:33" s="2" customFormat="1" x14ac:dyDescent="0.2">
      <c r="A197" s="28" t="s">
        <v>228</v>
      </c>
      <c r="B197" s="28" t="s">
        <v>229</v>
      </c>
      <c r="C197" s="28" t="s">
        <v>12</v>
      </c>
      <c r="D197" s="28">
        <v>20321</v>
      </c>
      <c r="E197" s="29">
        <v>32745</v>
      </c>
      <c r="F197" s="29">
        <v>148</v>
      </c>
      <c r="G197" s="79">
        <v>5</v>
      </c>
      <c r="H197" s="79">
        <v>5</v>
      </c>
      <c r="I197" s="89">
        <v>1.0121</v>
      </c>
      <c r="J197" s="79">
        <v>52</v>
      </c>
      <c r="K197" s="28"/>
      <c r="L197" s="30">
        <v>244.31</v>
      </c>
      <c r="M197" s="30">
        <v>250.81</v>
      </c>
      <c r="N197" s="30">
        <v>250.81</v>
      </c>
      <c r="O197" s="30">
        <v>264.31</v>
      </c>
      <c r="P197" s="30">
        <v>308.52</v>
      </c>
      <c r="Q197" s="31"/>
      <c r="R197" s="31">
        <f t="shared" si="36"/>
        <v>6.5</v>
      </c>
      <c r="S197" s="31">
        <f t="shared" si="37"/>
        <v>6.5</v>
      </c>
      <c r="T197" s="31">
        <f t="shared" si="47"/>
        <v>20</v>
      </c>
      <c r="U197" s="31">
        <f t="shared" si="48"/>
        <v>64.20999999999998</v>
      </c>
      <c r="V197" s="28"/>
      <c r="W197" s="32">
        <f t="shared" si="49"/>
        <v>212842.5</v>
      </c>
      <c r="X197" s="32">
        <f t="shared" si="39"/>
        <v>212842.5</v>
      </c>
      <c r="Y197" s="32">
        <f t="shared" si="50"/>
        <v>654900</v>
      </c>
      <c r="Z197" s="32">
        <f t="shared" si="41"/>
        <v>2102556.4499999993</v>
      </c>
      <c r="AC197" s="2">
        <f t="shared" si="42"/>
        <v>7999930.9500000002</v>
      </c>
      <c r="AD197" s="2">
        <f t="shared" si="43"/>
        <v>8212773.4500000002</v>
      </c>
      <c r="AE197" s="2">
        <f t="shared" si="44"/>
        <v>8212773.4500000002</v>
      </c>
      <c r="AF197" s="2">
        <f t="shared" si="45"/>
        <v>8654830.9499999993</v>
      </c>
      <c r="AG197" s="2">
        <f t="shared" si="46"/>
        <v>10102487.399999999</v>
      </c>
    </row>
    <row r="198" spans="1:33" s="2" customFormat="1" x14ac:dyDescent="0.2">
      <c r="A198" s="1" t="s">
        <v>230</v>
      </c>
      <c r="B198" s="1" t="s">
        <v>11</v>
      </c>
      <c r="C198" s="1" t="s">
        <v>12</v>
      </c>
      <c r="D198" s="1">
        <v>9589</v>
      </c>
      <c r="E198" s="9">
        <v>25559</v>
      </c>
      <c r="F198" s="9">
        <v>108</v>
      </c>
      <c r="G198" s="78">
        <v>3</v>
      </c>
      <c r="H198" s="78">
        <v>3</v>
      </c>
      <c r="I198" s="88">
        <v>0.78110000000000002</v>
      </c>
      <c r="J198" s="78">
        <v>186</v>
      </c>
      <c r="K198" s="1"/>
      <c r="L198" s="10">
        <v>218.6</v>
      </c>
      <c r="M198" s="10">
        <v>218.6</v>
      </c>
      <c r="N198" s="10">
        <v>218.6</v>
      </c>
      <c r="O198" s="10">
        <v>213.6</v>
      </c>
      <c r="P198" s="10">
        <v>212.16</v>
      </c>
      <c r="Q198" s="11"/>
      <c r="R198" s="11">
        <f t="shared" si="36"/>
        <v>0</v>
      </c>
      <c r="S198" s="11">
        <f t="shared" si="37"/>
        <v>0</v>
      </c>
      <c r="T198" s="11">
        <f t="shared" si="47"/>
        <v>-5</v>
      </c>
      <c r="U198" s="11">
        <f t="shared" si="48"/>
        <v>-6.4399999999999977</v>
      </c>
      <c r="V198" s="1"/>
      <c r="W198" s="12">
        <f t="shared" si="49"/>
        <v>0</v>
      </c>
      <c r="X198" s="12">
        <f t="shared" si="39"/>
        <v>0</v>
      </c>
      <c r="Y198" s="12">
        <f t="shared" si="50"/>
        <v>-127795</v>
      </c>
      <c r="Z198" s="12">
        <f t="shared" si="41"/>
        <v>-164599.95999999993</v>
      </c>
      <c r="AC198" s="2">
        <f t="shared" si="42"/>
        <v>5587197.3999999994</v>
      </c>
      <c r="AD198" s="2">
        <f t="shared" si="43"/>
        <v>5587197.3999999994</v>
      </c>
      <c r="AE198" s="2">
        <f t="shared" si="44"/>
        <v>5587197.3999999994</v>
      </c>
      <c r="AF198" s="2">
        <f t="shared" si="45"/>
        <v>5459402.3999999994</v>
      </c>
      <c r="AG198" s="2">
        <f t="shared" si="46"/>
        <v>5422597.4399999995</v>
      </c>
    </row>
    <row r="199" spans="1:33" s="2" customFormat="1" x14ac:dyDescent="0.2">
      <c r="A199" s="1" t="s">
        <v>231</v>
      </c>
      <c r="B199" s="1" t="s">
        <v>15</v>
      </c>
      <c r="C199" s="1" t="s">
        <v>15</v>
      </c>
      <c r="D199" s="1">
        <v>10967</v>
      </c>
      <c r="E199" s="9">
        <v>13590</v>
      </c>
      <c r="F199" s="9">
        <v>87</v>
      </c>
      <c r="G199" s="78">
        <v>3</v>
      </c>
      <c r="H199" s="78">
        <v>5</v>
      </c>
      <c r="I199" s="88">
        <v>0.96619999999999995</v>
      </c>
      <c r="J199" s="78">
        <v>92</v>
      </c>
      <c r="K199" s="1"/>
      <c r="L199" s="10">
        <v>240.56</v>
      </c>
      <c r="M199" s="10">
        <v>240.56</v>
      </c>
      <c r="N199" s="10">
        <v>240.56</v>
      </c>
      <c r="O199" s="10">
        <v>235.56</v>
      </c>
      <c r="P199" s="10">
        <v>181.27</v>
      </c>
      <c r="Q199" s="11"/>
      <c r="R199" s="11">
        <f t="shared" si="36"/>
        <v>0</v>
      </c>
      <c r="S199" s="11">
        <f t="shared" si="37"/>
        <v>0</v>
      </c>
      <c r="T199" s="11">
        <f t="shared" si="47"/>
        <v>-5</v>
      </c>
      <c r="U199" s="11">
        <f t="shared" si="48"/>
        <v>-59.289999999999992</v>
      </c>
      <c r="V199" s="1"/>
      <c r="W199" s="12">
        <f t="shared" si="49"/>
        <v>0</v>
      </c>
      <c r="X199" s="12">
        <f t="shared" si="39"/>
        <v>0</v>
      </c>
      <c r="Y199" s="12">
        <f t="shared" si="50"/>
        <v>-67950</v>
      </c>
      <c r="Z199" s="12">
        <f t="shared" si="41"/>
        <v>-805751.09999999986</v>
      </c>
      <c r="AC199" s="2">
        <f t="shared" si="42"/>
        <v>3269210.4</v>
      </c>
      <c r="AD199" s="2">
        <f t="shared" si="43"/>
        <v>3269210.4</v>
      </c>
      <c r="AE199" s="2">
        <f t="shared" si="44"/>
        <v>3269210.4</v>
      </c>
      <c r="AF199" s="2">
        <f t="shared" si="45"/>
        <v>3201260.4</v>
      </c>
      <c r="AG199" s="2">
        <f t="shared" si="46"/>
        <v>2463459.3000000003</v>
      </c>
    </row>
    <row r="200" spans="1:33" s="2" customFormat="1" x14ac:dyDescent="0.2">
      <c r="A200" s="1" t="s">
        <v>232</v>
      </c>
      <c r="B200" s="1" t="s">
        <v>11</v>
      </c>
      <c r="C200" s="1" t="s">
        <v>12</v>
      </c>
      <c r="D200" s="1">
        <v>9720</v>
      </c>
      <c r="E200" s="9">
        <v>29250</v>
      </c>
      <c r="F200" s="9">
        <v>129</v>
      </c>
      <c r="G200" s="78">
        <v>2</v>
      </c>
      <c r="H200" s="78">
        <v>1</v>
      </c>
      <c r="I200" s="88">
        <v>0.96120000000000005</v>
      </c>
      <c r="J200" s="78">
        <v>97</v>
      </c>
      <c r="K200" s="1"/>
      <c r="L200" s="10">
        <v>257.05</v>
      </c>
      <c r="M200" s="10">
        <v>257.05</v>
      </c>
      <c r="N200" s="10">
        <v>257.05</v>
      </c>
      <c r="O200" s="10">
        <v>252.05</v>
      </c>
      <c r="P200" s="10">
        <v>237.25</v>
      </c>
      <c r="Q200" s="11"/>
      <c r="R200" s="11">
        <f t="shared" si="36"/>
        <v>0</v>
      </c>
      <c r="S200" s="11">
        <f t="shared" si="37"/>
        <v>0</v>
      </c>
      <c r="T200" s="11">
        <f t="shared" si="47"/>
        <v>-5</v>
      </c>
      <c r="U200" s="11">
        <f t="shared" si="48"/>
        <v>-19.800000000000011</v>
      </c>
      <c r="V200" s="1"/>
      <c r="W200" s="12">
        <f t="shared" si="49"/>
        <v>0</v>
      </c>
      <c r="X200" s="12">
        <f t="shared" si="39"/>
        <v>0</v>
      </c>
      <c r="Y200" s="12">
        <f t="shared" si="50"/>
        <v>-146250</v>
      </c>
      <c r="Z200" s="12">
        <f t="shared" si="41"/>
        <v>-579150.00000000035</v>
      </c>
      <c r="AC200" s="2">
        <f t="shared" si="42"/>
        <v>7518712.5</v>
      </c>
      <c r="AD200" s="2">
        <f t="shared" si="43"/>
        <v>7518712.5</v>
      </c>
      <c r="AE200" s="2">
        <f t="shared" si="44"/>
        <v>7518712.5</v>
      </c>
      <c r="AF200" s="2">
        <f t="shared" si="45"/>
        <v>7372462.5</v>
      </c>
      <c r="AG200" s="2">
        <f t="shared" si="46"/>
        <v>6939562.5</v>
      </c>
    </row>
    <row r="201" spans="1:33" s="2" customFormat="1" x14ac:dyDescent="0.2">
      <c r="A201" s="33" t="s">
        <v>233</v>
      </c>
      <c r="B201" s="33" t="s">
        <v>234</v>
      </c>
      <c r="C201" s="33" t="s">
        <v>12</v>
      </c>
      <c r="D201" s="33">
        <v>20991</v>
      </c>
      <c r="E201" s="34">
        <v>31981</v>
      </c>
      <c r="F201" s="34">
        <v>130</v>
      </c>
      <c r="G201" s="80">
        <v>2</v>
      </c>
      <c r="H201" s="80">
        <v>1</v>
      </c>
      <c r="I201" s="90">
        <v>0.96009999999999995</v>
      </c>
      <c r="J201" s="80">
        <v>99</v>
      </c>
      <c r="K201" s="33"/>
      <c r="L201" s="35">
        <v>267.33</v>
      </c>
      <c r="M201" s="35">
        <v>273.83</v>
      </c>
      <c r="N201" s="35">
        <v>273.83</v>
      </c>
      <c r="O201" s="35">
        <v>287.33</v>
      </c>
      <c r="P201" s="35">
        <v>323.2</v>
      </c>
      <c r="Q201" s="36"/>
      <c r="R201" s="36">
        <f t="shared" ref="R201:R202" si="51">M201-$L201</f>
        <v>6.5</v>
      </c>
      <c r="S201" s="36">
        <f t="shared" ref="S201:S202" si="52">N201-$L201</f>
        <v>6.5</v>
      </c>
      <c r="T201" s="36">
        <f t="shared" si="47"/>
        <v>20</v>
      </c>
      <c r="U201" s="36">
        <f t="shared" si="48"/>
        <v>55.870000000000005</v>
      </c>
      <c r="V201" s="33"/>
      <c r="W201" s="37">
        <f t="shared" si="49"/>
        <v>207876.5</v>
      </c>
      <c r="X201" s="37">
        <f t="shared" ref="X201:X202" si="53">S201*$E201</f>
        <v>207876.5</v>
      </c>
      <c r="Y201" s="37">
        <f t="shared" si="50"/>
        <v>639620</v>
      </c>
      <c r="Z201" s="37">
        <f t="shared" ref="Z201:Z202" si="54">U201*$E201</f>
        <v>1786778.4700000002</v>
      </c>
      <c r="AC201" s="2">
        <f t="shared" ref="AC201:AC202" si="55">L201*$E201</f>
        <v>8549480.7299999986</v>
      </c>
      <c r="AD201" s="2">
        <f t="shared" ref="AD201:AD202" si="56">M201*$E201</f>
        <v>8757357.2299999986</v>
      </c>
      <c r="AE201" s="2">
        <f t="shared" ref="AE201:AE202" si="57">N201*$E201</f>
        <v>8757357.2299999986</v>
      </c>
      <c r="AF201" s="2">
        <f t="shared" ref="AF201:AF202" si="58">O201*$E201</f>
        <v>9189100.7299999986</v>
      </c>
      <c r="AG201" s="2">
        <f t="shared" ref="AG201:AG202" si="59">P201*$E201</f>
        <v>10336259.199999999</v>
      </c>
    </row>
    <row r="202" spans="1:33" s="2" customFormat="1" ht="13.5" thickBot="1" x14ac:dyDescent="0.25">
      <c r="A202" s="38" t="s">
        <v>235</v>
      </c>
      <c r="B202" s="38" t="s">
        <v>236</v>
      </c>
      <c r="C202" s="38" t="s">
        <v>12</v>
      </c>
      <c r="D202" s="38">
        <v>9597</v>
      </c>
      <c r="E202" s="39">
        <v>28165</v>
      </c>
      <c r="F202" s="39">
        <v>130</v>
      </c>
      <c r="G202" s="81">
        <v>2</v>
      </c>
      <c r="H202" s="81">
        <v>2</v>
      </c>
      <c r="I202" s="91">
        <v>0.83499999999999996</v>
      </c>
      <c r="J202" s="81">
        <v>173</v>
      </c>
      <c r="K202" s="38"/>
      <c r="L202" s="40">
        <v>228.78</v>
      </c>
      <c r="M202" s="40">
        <v>228.78</v>
      </c>
      <c r="N202" s="40">
        <v>228.78</v>
      </c>
      <c r="O202" s="40">
        <v>229.14</v>
      </c>
      <c r="P202" s="40">
        <v>229.82</v>
      </c>
      <c r="Q202" s="41"/>
      <c r="R202" s="41">
        <f t="shared" si="51"/>
        <v>0</v>
      </c>
      <c r="S202" s="41">
        <f t="shared" si="52"/>
        <v>0</v>
      </c>
      <c r="T202" s="41">
        <f t="shared" si="47"/>
        <v>0.35999999999998522</v>
      </c>
      <c r="U202" s="41">
        <f t="shared" si="48"/>
        <v>1.039999999999992</v>
      </c>
      <c r="V202" s="38"/>
      <c r="W202" s="42">
        <f t="shared" si="49"/>
        <v>0</v>
      </c>
      <c r="X202" s="42">
        <f t="shared" si="53"/>
        <v>0</v>
      </c>
      <c r="Y202" s="42">
        <f t="shared" si="50"/>
        <v>10139.399999999583</v>
      </c>
      <c r="Z202" s="42">
        <f t="shared" si="54"/>
        <v>29291.599999999777</v>
      </c>
      <c r="AC202" s="2">
        <f t="shared" si="55"/>
        <v>6443588.7000000002</v>
      </c>
      <c r="AD202" s="2">
        <f t="shared" si="56"/>
        <v>6443588.7000000002</v>
      </c>
      <c r="AE202" s="2">
        <f t="shared" si="57"/>
        <v>6443588.7000000002</v>
      </c>
      <c r="AF202" s="2">
        <f t="shared" si="58"/>
        <v>6453728.0999999996</v>
      </c>
      <c r="AG202" s="2">
        <f t="shared" si="59"/>
        <v>6472880.2999999998</v>
      </c>
    </row>
    <row r="203" spans="1:33" s="2" customFormat="1" x14ac:dyDescent="0.2">
      <c r="A203" s="1" t="s">
        <v>11</v>
      </c>
      <c r="B203" s="1" t="s">
        <v>11</v>
      </c>
      <c r="C203" s="1" t="s">
        <v>11</v>
      </c>
      <c r="D203" s="1" t="s">
        <v>11</v>
      </c>
      <c r="E203" s="9" t="s">
        <v>11</v>
      </c>
      <c r="F203" s="9"/>
      <c r="G203" s="1"/>
      <c r="H203" s="1"/>
      <c r="I203" s="1"/>
      <c r="J203" s="1"/>
      <c r="K203" s="1"/>
      <c r="L203" s="10" t="s">
        <v>11</v>
      </c>
      <c r="M203" s="10"/>
      <c r="N203" s="1"/>
      <c r="O203" s="1"/>
      <c r="P203" s="1"/>
      <c r="Q203" s="1"/>
      <c r="R203" s="1"/>
      <c r="S203" s="1"/>
      <c r="T203" s="1"/>
      <c r="U203" s="50" t="s">
        <v>251</v>
      </c>
      <c r="V203" s="1"/>
      <c r="W203" s="13">
        <f>SUM(W8:W202)</f>
        <v>24328775.859999996</v>
      </c>
      <c r="X203" s="13">
        <f>SUM(X8:X202)</f>
        <v>24950076.379999995</v>
      </c>
      <c r="Y203" s="13">
        <f>SUM(Y8:Y202)</f>
        <v>57789730.690000013</v>
      </c>
      <c r="Z203" s="13">
        <f>SUM(Z8:Z202)</f>
        <v>87820898.559999958</v>
      </c>
    </row>
    <row r="204" spans="1:33" s="2" customFormat="1" x14ac:dyDescent="0.2">
      <c r="A204" s="3" t="s">
        <v>267</v>
      </c>
      <c r="B204" s="1" t="s">
        <v>11</v>
      </c>
      <c r="C204" s="1" t="s">
        <v>11</v>
      </c>
      <c r="D204" s="1" t="s">
        <v>11</v>
      </c>
      <c r="E204" s="9" t="s">
        <v>11</v>
      </c>
      <c r="F204" s="9"/>
      <c r="G204" s="1"/>
      <c r="H204" s="1"/>
      <c r="I204" s="1"/>
      <c r="J204" s="1"/>
      <c r="K204" s="1"/>
      <c r="L204" s="10" t="s">
        <v>11</v>
      </c>
      <c r="M204" s="10"/>
      <c r="N204" s="1"/>
      <c r="O204" s="1"/>
      <c r="P204" s="1"/>
      <c r="Q204" s="1"/>
      <c r="R204" s="1"/>
      <c r="S204" s="1"/>
      <c r="T204" s="1"/>
      <c r="U204" s="50" t="s">
        <v>249</v>
      </c>
      <c r="V204" s="1"/>
      <c r="W204" s="13">
        <f>W205-W203</f>
        <v>586513.77942033485</v>
      </c>
      <c r="X204" s="13">
        <f>X205-X203</f>
        <v>601491.98129308969</v>
      </c>
      <c r="Y204" s="13">
        <f>Y205-Y203</f>
        <v>1393184.4969807342</v>
      </c>
      <c r="Z204" s="13">
        <f>Z205-Z203</f>
        <v>2117170.5236178786</v>
      </c>
    </row>
    <row r="205" spans="1:33" s="2" customFormat="1" ht="13.5" thickBot="1" x14ac:dyDescent="0.25">
      <c r="A205" s="4" t="s">
        <v>270</v>
      </c>
      <c r="B205" s="1" t="s">
        <v>11</v>
      </c>
      <c r="C205" s="1" t="s">
        <v>11</v>
      </c>
      <c r="D205" s="1" t="s">
        <v>11</v>
      </c>
      <c r="E205" s="9" t="s">
        <v>11</v>
      </c>
      <c r="F205" s="9"/>
      <c r="G205" s="1"/>
      <c r="H205" s="1"/>
      <c r="I205" s="1"/>
      <c r="J205" s="1"/>
      <c r="K205" s="1"/>
      <c r="L205" s="10" t="s">
        <v>11</v>
      </c>
      <c r="M205" s="10"/>
      <c r="N205" s="1"/>
      <c r="O205" s="1"/>
      <c r="P205" s="1"/>
      <c r="Q205" s="1"/>
      <c r="R205" s="1"/>
      <c r="S205" s="1"/>
      <c r="T205" s="1"/>
      <c r="U205" s="50" t="s">
        <v>250</v>
      </c>
      <c r="V205" s="1"/>
      <c r="W205" s="51">
        <v>24915289.639420331</v>
      </c>
      <c r="X205" s="51">
        <v>25551568.361293085</v>
      </c>
      <c r="Y205" s="51">
        <v>59182915.186980747</v>
      </c>
      <c r="Z205" s="51">
        <v>89938069.083617836</v>
      </c>
    </row>
    <row r="206" spans="1:33" ht="13.5" thickTop="1" x14ac:dyDescent="0.2">
      <c r="A206" s="4" t="s">
        <v>269</v>
      </c>
      <c r="B206" s="43"/>
      <c r="C206" s="43"/>
      <c r="D206" s="43"/>
      <c r="E206" s="43"/>
      <c r="F206" s="43"/>
      <c r="G206" s="43"/>
      <c r="H206" s="43"/>
      <c r="I206" s="43"/>
      <c r="J206" s="43"/>
      <c r="K206" s="43"/>
      <c r="L206" s="43"/>
      <c r="M206" s="43"/>
      <c r="N206" s="43"/>
      <c r="O206" s="43"/>
      <c r="P206" s="43"/>
      <c r="Q206" s="43"/>
      <c r="R206" s="43"/>
      <c r="S206" s="43"/>
      <c r="T206" s="43"/>
      <c r="U206" s="43"/>
      <c r="V206" s="43"/>
      <c r="W206" s="44"/>
      <c r="X206" s="44"/>
      <c r="Y206" s="44"/>
      <c r="Z206" s="44"/>
    </row>
  </sheetData>
  <autoFilter ref="A7:Z206" xr:uid="{00000000-0009-0000-0000-000001000000}"/>
  <mergeCells count="1">
    <mergeCell ref="A3:E5"/>
  </mergeCells>
  <pageMargins left="0.7" right="0.7" top="0.75" bottom="0.75" header="0.3" footer="0.3"/>
  <pageSetup scale="52" fitToWidth="3" fitToHeight="0" orientation="portrait" r:id="rId1"/>
  <colBreaks count="1" manualBreakCount="1">
    <brk id="22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  <pageSetUpPr fitToPage="1"/>
  </sheetPr>
  <dimension ref="A1:AH27"/>
  <sheetViews>
    <sheetView workbookViewId="0">
      <selection activeCell="A24" sqref="A24:A26"/>
    </sheetView>
  </sheetViews>
  <sheetFormatPr defaultColWidth="9.140625" defaultRowHeight="12.75" x14ac:dyDescent="0.2"/>
  <cols>
    <col min="1" max="1" width="43.140625" style="4" customWidth="1"/>
    <col min="2" max="2" width="13.5703125" style="4" customWidth="1"/>
    <col min="3" max="3" width="14.7109375" style="4" customWidth="1"/>
    <col min="4" max="4" width="12.7109375" style="4" customWidth="1"/>
    <col min="5" max="8" width="12" style="4" customWidth="1"/>
    <col min="9" max="10" width="13" style="4" customWidth="1"/>
    <col min="11" max="13" width="9.140625" style="4"/>
    <col min="14" max="14" width="2.42578125" style="4" customWidth="1"/>
    <col min="15" max="18" width="11.7109375" style="4" customWidth="1"/>
    <col min="19" max="19" width="2.42578125" style="4" customWidth="1"/>
    <col min="20" max="23" width="16.140625" style="55" customWidth="1"/>
    <col min="24" max="24" width="9.140625" style="55"/>
    <col min="25" max="16384" width="9.140625" style="4"/>
  </cols>
  <sheetData>
    <row r="1" spans="1:34" ht="18.75" x14ac:dyDescent="0.3">
      <c r="A1" s="14" t="s">
        <v>248</v>
      </c>
    </row>
    <row r="2" spans="1:34" ht="18.75" x14ac:dyDescent="0.3">
      <c r="A2" s="14" t="s">
        <v>264</v>
      </c>
    </row>
    <row r="3" spans="1:34" ht="24.75" customHeight="1" x14ac:dyDescent="0.2">
      <c r="A3" s="100" t="s">
        <v>268</v>
      </c>
      <c r="B3" s="100"/>
      <c r="C3" s="100"/>
      <c r="D3" s="100"/>
      <c r="E3" s="100"/>
    </row>
    <row r="4" spans="1:34" ht="13.5" thickBot="1" x14ac:dyDescent="0.25">
      <c r="A4" s="100"/>
      <c r="B4" s="100"/>
      <c r="C4" s="100"/>
      <c r="D4" s="100"/>
      <c r="E4" s="100"/>
    </row>
    <row r="5" spans="1:34" ht="13.5" thickBot="1" x14ac:dyDescent="0.25">
      <c r="A5" s="101"/>
      <c r="B5" s="101"/>
      <c r="C5" s="101"/>
      <c r="D5" s="101"/>
      <c r="E5" s="101"/>
      <c r="I5" s="19" t="s">
        <v>261</v>
      </c>
      <c r="J5" s="20"/>
      <c r="K5" s="20"/>
      <c r="L5" s="20"/>
      <c r="M5" s="21"/>
      <c r="O5" s="25" t="s">
        <v>242</v>
      </c>
      <c r="P5" s="26"/>
      <c r="Q5" s="26"/>
      <c r="R5" s="27"/>
      <c r="T5" s="52" t="s">
        <v>254</v>
      </c>
      <c r="U5" s="53"/>
      <c r="V5" s="53"/>
      <c r="W5" s="54"/>
    </row>
    <row r="6" spans="1:34" ht="39" thickBot="1" x14ac:dyDescent="0.25">
      <c r="A6" s="60" t="s">
        <v>252</v>
      </c>
      <c r="B6" s="94" t="s">
        <v>255</v>
      </c>
      <c r="C6" s="45" t="s">
        <v>253</v>
      </c>
      <c r="D6" s="45" t="s">
        <v>262</v>
      </c>
      <c r="E6" s="92" t="s">
        <v>257</v>
      </c>
      <c r="F6" s="92" t="s">
        <v>259</v>
      </c>
      <c r="G6" s="92" t="s">
        <v>258</v>
      </c>
      <c r="H6" s="93" t="s">
        <v>260</v>
      </c>
      <c r="I6" s="15" t="s">
        <v>237</v>
      </c>
      <c r="J6" s="98" t="s">
        <v>265</v>
      </c>
      <c r="K6" s="45" t="s">
        <v>238</v>
      </c>
      <c r="L6" s="45" t="s">
        <v>239</v>
      </c>
      <c r="M6" s="45" t="s">
        <v>240</v>
      </c>
      <c r="N6" s="46"/>
      <c r="O6" s="97" t="s">
        <v>265</v>
      </c>
      <c r="P6" s="47" t="s">
        <v>238</v>
      </c>
      <c r="Q6" s="47" t="s">
        <v>239</v>
      </c>
      <c r="R6" s="68" t="s">
        <v>240</v>
      </c>
      <c r="S6" s="48"/>
      <c r="T6" s="99" t="s">
        <v>266</v>
      </c>
      <c r="U6" s="49" t="s">
        <v>238</v>
      </c>
      <c r="V6" s="49" t="s">
        <v>239</v>
      </c>
      <c r="W6" s="77" t="s">
        <v>240</v>
      </c>
    </row>
    <row r="7" spans="1:34" x14ac:dyDescent="0.2">
      <c r="A7" s="3" t="s">
        <v>15</v>
      </c>
      <c r="B7" s="56">
        <f>COUNTIF('Provider FI'!C:C,'MGMT FI'!A7)</f>
        <v>20</v>
      </c>
      <c r="C7" s="57">
        <f>SUMIF('Provider FI'!$C:$C,'MGMT FI'!$A7,'Provider FI'!E:E)</f>
        <v>438511</v>
      </c>
      <c r="D7" s="57">
        <f>SUMIF('Provider FI'!$C:$C,'MGMT FI'!$A7,'Provider FI'!$F:$F)</f>
        <v>1978</v>
      </c>
      <c r="E7" s="84">
        <f>ROUND(AVERAGEIF('Provider FI'!$C:$C,'MGMT FI'!$A7,'Provider FI'!G:G),2)</f>
        <v>2.7</v>
      </c>
      <c r="F7" s="84">
        <f>ROUND(AVERAGEIF('Provider FI'!$C:$C,'MGMT FI'!$A7,'Provider FI'!H:H),2)</f>
        <v>2.9</v>
      </c>
      <c r="G7" s="83">
        <f>ROUND(AVERAGEIF('Provider FI'!$C:$C,'MGMT FI'!$A7,'Provider FI'!I:I),4)</f>
        <v>0.88800000000000001</v>
      </c>
      <c r="H7" s="86">
        <f>ROUND(AVERAGEIF('Provider FI'!$C:$C,'MGMT FI'!$A7,'Provider FI'!J:J),2)</f>
        <v>143.9</v>
      </c>
      <c r="I7" s="58">
        <f>ROUND(SUMIF('Provider FI'!$C:$C,'MGMT FI'!$A7,'Provider FI'!AC:AC)/$C7,2)</f>
        <v>238.52</v>
      </c>
      <c r="J7" s="58">
        <f>ROUND(SUMIF('Provider FI'!$C:$C,'MGMT FI'!$A7,'Provider FI'!AD:AD)/$C7,2)</f>
        <v>239.89</v>
      </c>
      <c r="K7" s="58">
        <f>ROUND(SUMIF('Provider FI'!$C:$C,'MGMT FI'!$A7,'Provider FI'!AE:AE)/$C7,2)</f>
        <v>239.93</v>
      </c>
      <c r="L7" s="58">
        <f>ROUND(SUMIF('Provider FI'!$C:$C,'MGMT FI'!$A7,'Provider FI'!AF:AF)/$C7,2)</f>
        <v>237.32</v>
      </c>
      <c r="M7" s="58">
        <f>ROUND(SUMIF('Provider FI'!$C:$C,'MGMT FI'!$A7,'Provider FI'!AG:AG)/$C7,2)</f>
        <v>225.51</v>
      </c>
      <c r="O7" s="59">
        <f>K7-$I7</f>
        <v>1.4099999999999966</v>
      </c>
      <c r="P7" s="59"/>
      <c r="Q7" s="59">
        <f>L7-$I7</f>
        <v>-1.2000000000000171</v>
      </c>
      <c r="R7" s="59">
        <f>M7-$I7</f>
        <v>-13.010000000000019</v>
      </c>
      <c r="T7" s="55">
        <f>SUMIF('Provider FI'!$C:$C,'MGMT FI'!$A7,'Provider FI'!W:W)</f>
        <v>600282.37999999977</v>
      </c>
      <c r="U7" s="55">
        <f>SUMIF('Provider FI'!$C:$C,'MGMT FI'!$A7,'Provider FI'!X:X)</f>
        <v>618296.13999999978</v>
      </c>
      <c r="V7" s="55">
        <f>SUMIF('Provider FI'!$C:$C,'MGMT FI'!$A7,'Provider FI'!Y:Y)</f>
        <v>-525129.06000000087</v>
      </c>
      <c r="W7" s="55">
        <f>SUMIF('Provider FI'!$C:$C,'MGMT FI'!$A7,'Provider FI'!Z:Z)</f>
        <v>-5706166.8299999991</v>
      </c>
      <c r="AE7" s="59"/>
      <c r="AF7" s="59"/>
      <c r="AG7" s="59"/>
      <c r="AH7" s="59"/>
    </row>
    <row r="8" spans="1:34" x14ac:dyDescent="0.2">
      <c r="A8" s="67" t="s">
        <v>9</v>
      </c>
      <c r="B8" s="62">
        <f>COUNTIF('Provider FI'!C:C,'MGMT FI'!A8)</f>
        <v>22</v>
      </c>
      <c r="C8" s="63">
        <f>SUMIF('Provider FI'!$C:$C,'MGMT FI'!$A8,'Provider FI'!E:E)</f>
        <v>767455</v>
      </c>
      <c r="D8" s="63">
        <f>SUMIF('Provider FI'!$C:$C,'MGMT FI'!$A8,'Provider FI'!$F:$F)</f>
        <v>2872</v>
      </c>
      <c r="E8" s="85">
        <f>ROUND(AVERAGEIF('Provider FI'!$C:$C,'MGMT FI'!$A8,'Provider FI'!G:G),2)</f>
        <v>3.14</v>
      </c>
      <c r="F8" s="85">
        <f>ROUND(AVERAGEIF('Provider FI'!$C:$C,'MGMT FI'!$A8,'Provider FI'!H:H),2)</f>
        <v>2.64</v>
      </c>
      <c r="G8" s="82">
        <f>ROUND(AVERAGEIF('Provider FI'!$C:$C,'MGMT FI'!$A8,'Provider FI'!I:I),4)</f>
        <v>0.9345</v>
      </c>
      <c r="H8" s="87">
        <f>ROUND(AVERAGEIF('Provider FI'!$C:$C,'MGMT FI'!$A8,'Provider FI'!J:J),2)</f>
        <v>111.73</v>
      </c>
      <c r="I8" s="64">
        <f>ROUND(SUMIF('Provider FI'!$C:$C,'MGMT FI'!$A8,'Provider FI'!AC:AC)/$C8,2)</f>
        <v>262.27</v>
      </c>
      <c r="J8" s="64">
        <f>ROUND(SUMIF('Provider FI'!$C:$C,'MGMT FI'!$A8,'Provider FI'!AD:AD)/$C8,2)</f>
        <v>266.16000000000003</v>
      </c>
      <c r="K8" s="64">
        <f>ROUND(SUMIF('Provider FI'!$C:$C,'MGMT FI'!$A8,'Provider FI'!AE:AE)/$C8,2)</f>
        <v>266.39</v>
      </c>
      <c r="L8" s="64">
        <f>ROUND(SUMIF('Provider FI'!$C:$C,'MGMT FI'!$A8,'Provider FI'!AF:AF)/$C8,2)</f>
        <v>270.14999999999998</v>
      </c>
      <c r="M8" s="64">
        <f>ROUND(SUMIF('Provider FI'!$C:$C,'MGMT FI'!$A8,'Provider FI'!AG:AG)/$C8,2)</f>
        <v>272.02</v>
      </c>
      <c r="N8" s="61"/>
      <c r="O8" s="65">
        <f t="shared" ref="O8:O22" si="0">K8-$I8</f>
        <v>4.1200000000000045</v>
      </c>
      <c r="P8" s="65"/>
      <c r="Q8" s="65">
        <f t="shared" ref="Q8:Q22" si="1">L8-$I8</f>
        <v>7.8799999999999955</v>
      </c>
      <c r="R8" s="65">
        <f t="shared" ref="R8:R22" si="2">M8-$I8</f>
        <v>9.75</v>
      </c>
      <c r="S8" s="61"/>
      <c r="T8" s="66">
        <f>SUMIF('Provider FI'!$C:$C,'MGMT FI'!$A8,'Provider FI'!W:W)</f>
        <v>2987905.7600000002</v>
      </c>
      <c r="U8" s="66">
        <f>SUMIF('Provider FI'!$C:$C,'MGMT FI'!$A8,'Provider FI'!X:X)</f>
        <v>3165205.9699999988</v>
      </c>
      <c r="V8" s="66">
        <f>SUMIF('Provider FI'!$C:$C,'MGMT FI'!$A8,'Provider FI'!Y:Y)</f>
        <v>6046698.2000000002</v>
      </c>
      <c r="W8" s="66">
        <f>SUMIF('Provider FI'!$C:$C,'MGMT FI'!$A8,'Provider FI'!Z:Z)</f>
        <v>7482876.3000000082</v>
      </c>
      <c r="AE8" s="59"/>
      <c r="AF8" s="59"/>
      <c r="AG8" s="59"/>
      <c r="AH8" s="59"/>
    </row>
    <row r="9" spans="1:34" x14ac:dyDescent="0.2">
      <c r="A9" s="3" t="s">
        <v>33</v>
      </c>
      <c r="B9" s="56">
        <f>COUNTIF('Provider FI'!C:C,'MGMT FI'!A9)</f>
        <v>4</v>
      </c>
      <c r="C9" s="57">
        <f>SUMIF('Provider FI'!$C:$C,'MGMT FI'!$A9,'Provider FI'!E:E)</f>
        <v>159178</v>
      </c>
      <c r="D9" s="57">
        <f>SUMIF('Provider FI'!$C:$C,'MGMT FI'!$A9,'Provider FI'!$F:$F)</f>
        <v>697</v>
      </c>
      <c r="E9" s="84">
        <f>ROUND(AVERAGEIF('Provider FI'!$C:$C,'MGMT FI'!$A9,'Provider FI'!G:G),2)</f>
        <v>3.25</v>
      </c>
      <c r="F9" s="84">
        <f>ROUND(AVERAGEIF('Provider FI'!$C:$C,'MGMT FI'!$A9,'Provider FI'!H:H),2)</f>
        <v>3</v>
      </c>
      <c r="G9" s="83">
        <f>ROUND(AVERAGEIF('Provider FI'!$C:$C,'MGMT FI'!$A9,'Provider FI'!I:I),4)</f>
        <v>1.2261</v>
      </c>
      <c r="H9" s="86">
        <f>ROUND(AVERAGEIF('Provider FI'!$C:$C,'MGMT FI'!$A9,'Provider FI'!J:J),2)</f>
        <v>6.5</v>
      </c>
      <c r="I9" s="58">
        <f>ROUND(SUMIF('Provider FI'!$C:$C,'MGMT FI'!$A9,'Provider FI'!AC:AC)/$C9,2)</f>
        <v>268.52</v>
      </c>
      <c r="J9" s="58">
        <f>ROUND(SUMIF('Provider FI'!$C:$C,'MGMT FI'!$A9,'Provider FI'!AD:AD)/$C9,2)</f>
        <v>275.02</v>
      </c>
      <c r="K9" s="58">
        <f>ROUND(SUMIF('Provider FI'!$C:$C,'MGMT FI'!$A9,'Provider FI'!AE:AE)/$C9,2)</f>
        <v>275.02</v>
      </c>
      <c r="L9" s="58">
        <f>ROUND(SUMIF('Provider FI'!$C:$C,'MGMT FI'!$A9,'Provider FI'!AF:AF)/$C9,2)</f>
        <v>288.52</v>
      </c>
      <c r="M9" s="58">
        <f>ROUND(SUMIF('Provider FI'!$C:$C,'MGMT FI'!$A9,'Provider FI'!AG:AG)/$C9,2)</f>
        <v>309.85000000000002</v>
      </c>
      <c r="O9" s="59">
        <f t="shared" si="0"/>
        <v>6.5</v>
      </c>
      <c r="P9" s="59"/>
      <c r="Q9" s="59">
        <f t="shared" si="1"/>
        <v>20</v>
      </c>
      <c r="R9" s="59">
        <f t="shared" si="2"/>
        <v>41.330000000000041</v>
      </c>
      <c r="T9" s="55">
        <f>SUMIF('Provider FI'!$C:$C,'MGMT FI'!$A9,'Provider FI'!W:W)</f>
        <v>1034657</v>
      </c>
      <c r="U9" s="55">
        <f>SUMIF('Provider FI'!$C:$C,'MGMT FI'!$A9,'Provider FI'!X:X)</f>
        <v>1034657</v>
      </c>
      <c r="V9" s="55">
        <f>SUMIF('Provider FI'!$C:$C,'MGMT FI'!$A9,'Provider FI'!Y:Y)</f>
        <v>3183560</v>
      </c>
      <c r="W9" s="55">
        <f>SUMIF('Provider FI'!$C:$C,'MGMT FI'!$A9,'Provider FI'!Z:Z)</f>
        <v>6578873.6699999999</v>
      </c>
      <c r="AE9" s="59"/>
      <c r="AF9" s="59"/>
      <c r="AG9" s="59"/>
      <c r="AH9" s="59"/>
    </row>
    <row r="10" spans="1:34" x14ac:dyDescent="0.2">
      <c r="A10" s="67" t="s">
        <v>59</v>
      </c>
      <c r="B10" s="62">
        <f>COUNTIF('Provider FI'!C:C,'MGMT FI'!A10)</f>
        <v>2</v>
      </c>
      <c r="C10" s="63">
        <f>SUMIF('Provider FI'!$C:$C,'MGMT FI'!$A10,'Provider FI'!E:E)</f>
        <v>72984</v>
      </c>
      <c r="D10" s="63">
        <f>SUMIF('Provider FI'!$C:$C,'MGMT FI'!$A10,'Provider FI'!$F:$F)</f>
        <v>306</v>
      </c>
      <c r="E10" s="85">
        <f>ROUND(AVERAGEIF('Provider FI'!$C:$C,'MGMT FI'!$A10,'Provider FI'!G:G),2)</f>
        <v>2</v>
      </c>
      <c r="F10" s="85">
        <f>ROUND(AVERAGEIF('Provider FI'!$C:$C,'MGMT FI'!$A10,'Provider FI'!H:H),2)</f>
        <v>3</v>
      </c>
      <c r="G10" s="82">
        <f>ROUND(AVERAGEIF('Provider FI'!$C:$C,'MGMT FI'!$A10,'Provider FI'!I:I),4)</f>
        <v>1.0093000000000001</v>
      </c>
      <c r="H10" s="87">
        <f>ROUND(AVERAGEIF('Provider FI'!$C:$C,'MGMT FI'!$A10,'Provider FI'!J:J),2)</f>
        <v>70</v>
      </c>
      <c r="I10" s="64">
        <f>ROUND(SUMIF('Provider FI'!$C:$C,'MGMT FI'!$A10,'Provider FI'!AC:AC)/$C10,2)</f>
        <v>295.97000000000003</v>
      </c>
      <c r="J10" s="64">
        <f>ROUND(SUMIF('Provider FI'!$C:$C,'MGMT FI'!$A10,'Provider FI'!AD:AD)/$C10,2)</f>
        <v>298.92</v>
      </c>
      <c r="K10" s="64">
        <f>ROUND(SUMIF('Provider FI'!$C:$C,'MGMT FI'!$A10,'Provider FI'!AE:AE)/$C10,2)</f>
        <v>299.19</v>
      </c>
      <c r="L10" s="64">
        <f>ROUND(SUMIF('Provider FI'!$C:$C,'MGMT FI'!$A10,'Provider FI'!AF:AF)/$C10,2)</f>
        <v>304.72000000000003</v>
      </c>
      <c r="M10" s="64">
        <f>ROUND(SUMIF('Provider FI'!$C:$C,'MGMT FI'!$A10,'Provider FI'!AG:AG)/$C10,2)</f>
        <v>305.81</v>
      </c>
      <c r="N10" s="61"/>
      <c r="O10" s="65">
        <f t="shared" si="0"/>
        <v>3.2199999999999704</v>
      </c>
      <c r="P10" s="65"/>
      <c r="Q10" s="65">
        <f t="shared" si="1"/>
        <v>8.75</v>
      </c>
      <c r="R10" s="65">
        <f t="shared" si="2"/>
        <v>9.839999999999975</v>
      </c>
      <c r="S10" s="61"/>
      <c r="T10" s="66">
        <f>SUMIF('Provider FI'!$C:$C,'MGMT FI'!$A10,'Provider FI'!W:W)</f>
        <v>215156.5</v>
      </c>
      <c r="U10" s="66">
        <f>SUMIF('Provider FI'!$C:$C,'MGMT FI'!$A10,'Provider FI'!X:X)</f>
        <v>235098</v>
      </c>
      <c r="V10" s="66">
        <f>SUMIF('Provider FI'!$C:$C,'MGMT FI'!$A10,'Provider FI'!Y:Y)</f>
        <v>638709.34999999893</v>
      </c>
      <c r="W10" s="66">
        <f>SUMIF('Provider FI'!$C:$C,'MGMT FI'!$A10,'Provider FI'!Z:Z)</f>
        <v>718261.9100000012</v>
      </c>
      <c r="AE10" s="59"/>
      <c r="AF10" s="59"/>
      <c r="AG10" s="59"/>
      <c r="AH10" s="59"/>
    </row>
    <row r="11" spans="1:34" x14ac:dyDescent="0.2">
      <c r="A11" s="3" t="s">
        <v>38</v>
      </c>
      <c r="B11" s="56">
        <f>COUNTIF('Provider FI'!C:C,'MGMT FI'!A11)</f>
        <v>2</v>
      </c>
      <c r="C11" s="57">
        <f>SUMIF('Provider FI'!$C:$C,'MGMT FI'!$A11,'Provider FI'!E:E)</f>
        <v>69463</v>
      </c>
      <c r="D11" s="57">
        <f>SUMIF('Provider FI'!$C:$C,'MGMT FI'!$A11,'Provider FI'!$F:$F)</f>
        <v>290</v>
      </c>
      <c r="E11" s="84">
        <f>ROUND(AVERAGEIF('Provider FI'!$C:$C,'MGMT FI'!$A11,'Provider FI'!G:G),2)</f>
        <v>3</v>
      </c>
      <c r="F11" s="84">
        <f>ROUND(AVERAGEIF('Provider FI'!$C:$C,'MGMT FI'!$A11,'Provider FI'!H:H),2)</f>
        <v>4</v>
      </c>
      <c r="G11" s="83">
        <f>ROUND(AVERAGEIF('Provider FI'!$C:$C,'MGMT FI'!$A11,'Provider FI'!I:I),4)</f>
        <v>0.89639999999999997</v>
      </c>
      <c r="H11" s="86">
        <f>ROUND(AVERAGEIF('Provider FI'!$C:$C,'MGMT FI'!$A11,'Provider FI'!J:J),2)</f>
        <v>139.5</v>
      </c>
      <c r="I11" s="58">
        <f>ROUND(SUMIF('Provider FI'!$C:$C,'MGMT FI'!$A11,'Provider FI'!AC:AC)/$C11,2)</f>
        <v>269.64999999999998</v>
      </c>
      <c r="J11" s="58">
        <f>ROUND(SUMIF('Provider FI'!$C:$C,'MGMT FI'!$A11,'Provider FI'!AD:AD)/$C11,2)</f>
        <v>276.14999999999998</v>
      </c>
      <c r="K11" s="58">
        <f>ROUND(SUMIF('Provider FI'!$C:$C,'MGMT FI'!$A11,'Provider FI'!AE:AE)/$C11,2)</f>
        <v>276.14999999999998</v>
      </c>
      <c r="L11" s="58">
        <f>ROUND(SUMIF('Provider FI'!$C:$C,'MGMT FI'!$A11,'Provider FI'!AF:AF)/$C11,2)</f>
        <v>289.64999999999998</v>
      </c>
      <c r="M11" s="58">
        <f>ROUND(SUMIF('Provider FI'!$C:$C,'MGMT FI'!$A11,'Provider FI'!AG:AG)/$C11,2)</f>
        <v>307.3</v>
      </c>
      <c r="O11" s="59">
        <f t="shared" si="0"/>
        <v>6.5</v>
      </c>
      <c r="P11" s="59"/>
      <c r="Q11" s="59">
        <f t="shared" si="1"/>
        <v>20</v>
      </c>
      <c r="R11" s="59">
        <f t="shared" si="2"/>
        <v>37.650000000000034</v>
      </c>
      <c r="T11" s="55">
        <f>SUMIF('Provider FI'!$C:$C,'MGMT FI'!$A11,'Provider FI'!W:W)</f>
        <v>451509.5</v>
      </c>
      <c r="U11" s="55">
        <f>SUMIF('Provider FI'!$C:$C,'MGMT FI'!$A11,'Provider FI'!X:X)</f>
        <v>451509.5</v>
      </c>
      <c r="V11" s="55">
        <f>SUMIF('Provider FI'!$C:$C,'MGMT FI'!$A11,'Provider FI'!Y:Y)</f>
        <v>1389260</v>
      </c>
      <c r="W11" s="55">
        <f>SUMIF('Provider FI'!$C:$C,'MGMT FI'!$A11,'Provider FI'!Z:Z)</f>
        <v>2615472.14</v>
      </c>
      <c r="AE11" s="59"/>
      <c r="AF11" s="59"/>
      <c r="AG11" s="59"/>
      <c r="AH11" s="59"/>
    </row>
    <row r="12" spans="1:34" x14ac:dyDescent="0.2">
      <c r="A12" s="67" t="s">
        <v>29</v>
      </c>
      <c r="B12" s="62">
        <f>COUNTIF('Provider FI'!C:C,'MGMT FI'!A12)</f>
        <v>16</v>
      </c>
      <c r="C12" s="63">
        <f>SUMIF('Provider FI'!$C:$C,'MGMT FI'!$A12,'Provider FI'!E:E)</f>
        <v>538701</v>
      </c>
      <c r="D12" s="63">
        <f>SUMIF('Provider FI'!$C:$C,'MGMT FI'!$A12,'Provider FI'!$F:$F)</f>
        <v>2425</v>
      </c>
      <c r="E12" s="85">
        <f>ROUND(AVERAGEIF('Provider FI'!$C:$C,'MGMT FI'!$A12,'Provider FI'!G:G),2)</f>
        <v>2.75</v>
      </c>
      <c r="F12" s="85">
        <f>ROUND(AVERAGEIF('Provider FI'!$C:$C,'MGMT FI'!$A12,'Provider FI'!H:H),2)</f>
        <v>3.38</v>
      </c>
      <c r="G12" s="82">
        <f>ROUND(AVERAGEIF('Provider FI'!$C:$C,'MGMT FI'!$A12,'Provider FI'!I:I),4)</f>
        <v>1.0414000000000001</v>
      </c>
      <c r="H12" s="87">
        <f>ROUND(AVERAGEIF('Provider FI'!$C:$C,'MGMT FI'!$A12,'Provider FI'!J:J),2)</f>
        <v>64.69</v>
      </c>
      <c r="I12" s="64">
        <f>ROUND(SUMIF('Provider FI'!$C:$C,'MGMT FI'!$A12,'Provider FI'!AC:AC)/$C12,2)</f>
        <v>248.45</v>
      </c>
      <c r="J12" s="64">
        <f>ROUND(SUMIF('Provider FI'!$C:$C,'MGMT FI'!$A12,'Provider FI'!AD:AD)/$C12,2)</f>
        <v>251.54</v>
      </c>
      <c r="K12" s="64">
        <f>ROUND(SUMIF('Provider FI'!$C:$C,'MGMT FI'!$A12,'Provider FI'!AE:AE)/$C12,2)</f>
        <v>251.66</v>
      </c>
      <c r="L12" s="64">
        <f>ROUND(SUMIF('Provider FI'!$C:$C,'MGMT FI'!$A12,'Provider FI'!AF:AF)/$C12,2)</f>
        <v>254.37</v>
      </c>
      <c r="M12" s="64">
        <f>ROUND(SUMIF('Provider FI'!$C:$C,'MGMT FI'!$A12,'Provider FI'!AG:AG)/$C12,2)</f>
        <v>248.41</v>
      </c>
      <c r="N12" s="61"/>
      <c r="O12" s="65">
        <f t="shared" si="0"/>
        <v>3.210000000000008</v>
      </c>
      <c r="P12" s="65"/>
      <c r="Q12" s="65">
        <f t="shared" si="1"/>
        <v>5.9200000000000159</v>
      </c>
      <c r="R12" s="65">
        <f t="shared" si="2"/>
        <v>-3.9999999999992042E-2</v>
      </c>
      <c r="S12" s="61"/>
      <c r="T12" s="66">
        <f>SUMIF('Provider FI'!$C:$C,'MGMT FI'!$A12,'Provider FI'!W:W)</f>
        <v>1665416.3599999989</v>
      </c>
      <c r="U12" s="66">
        <f>SUMIF('Provider FI'!$C:$C,'MGMT FI'!$A12,'Provider FI'!X:X)</f>
        <v>1730329.1399999997</v>
      </c>
      <c r="V12" s="66">
        <f>SUMIF('Provider FI'!$C:$C,'MGMT FI'!$A12,'Provider FI'!Y:Y)</f>
        <v>3190873.3900000029</v>
      </c>
      <c r="W12" s="66">
        <f>SUMIF('Provider FI'!$C:$C,'MGMT FI'!$A12,'Provider FI'!Z:Z)</f>
        <v>-21485.350000000188</v>
      </c>
      <c r="AE12" s="59"/>
      <c r="AF12" s="59"/>
      <c r="AG12" s="59"/>
      <c r="AH12" s="59"/>
    </row>
    <row r="13" spans="1:34" x14ac:dyDescent="0.2">
      <c r="A13" s="3" t="s">
        <v>119</v>
      </c>
      <c r="B13" s="56">
        <f>COUNTIF('Provider FI'!C:C,'MGMT FI'!A13)</f>
        <v>2</v>
      </c>
      <c r="C13" s="57">
        <f>SUMIF('Provider FI'!$C:$C,'MGMT FI'!$A13,'Provider FI'!E:E)</f>
        <v>39444</v>
      </c>
      <c r="D13" s="57">
        <f>SUMIF('Provider FI'!$C:$C,'MGMT FI'!$A13,'Provider FI'!$F:$F)</f>
        <v>224</v>
      </c>
      <c r="E13" s="84">
        <f>ROUND(AVERAGEIF('Provider FI'!$C:$C,'MGMT FI'!$A13,'Provider FI'!G:G),2)</f>
        <v>4</v>
      </c>
      <c r="F13" s="84">
        <f>ROUND(AVERAGEIF('Provider FI'!$C:$C,'MGMT FI'!$A13,'Provider FI'!H:H),2)</f>
        <v>4.5</v>
      </c>
      <c r="G13" s="83">
        <f>ROUND(AVERAGEIF('Provider FI'!$C:$C,'MGMT FI'!$A13,'Provider FI'!I:I),4)</f>
        <v>1.0107999999999999</v>
      </c>
      <c r="H13" s="86">
        <f>ROUND(AVERAGEIF('Provider FI'!$C:$C,'MGMT FI'!$A13,'Provider FI'!J:J),2)</f>
        <v>52.5</v>
      </c>
      <c r="I13" s="58">
        <f>ROUND(SUMIF('Provider FI'!$C:$C,'MGMT FI'!$A13,'Provider FI'!AC:AC)/$C13,2)</f>
        <v>274.52</v>
      </c>
      <c r="J13" s="58">
        <f>ROUND(SUMIF('Provider FI'!$C:$C,'MGMT FI'!$A13,'Provider FI'!AD:AD)/$C13,2)</f>
        <v>281.02</v>
      </c>
      <c r="K13" s="58">
        <f>ROUND(SUMIF('Provider FI'!$C:$C,'MGMT FI'!$A13,'Provider FI'!AE:AE)/$C13,2)</f>
        <v>281.02</v>
      </c>
      <c r="L13" s="58">
        <f>ROUND(SUMIF('Provider FI'!$C:$C,'MGMT FI'!$A13,'Provider FI'!AF:AF)/$C13,2)</f>
        <v>294.52</v>
      </c>
      <c r="M13" s="58">
        <f>ROUND(SUMIF('Provider FI'!$C:$C,'MGMT FI'!$A13,'Provider FI'!AG:AG)/$C13,2)</f>
        <v>316.19</v>
      </c>
      <c r="O13" s="59">
        <f t="shared" si="0"/>
        <v>6.5</v>
      </c>
      <c r="P13" s="59"/>
      <c r="Q13" s="59">
        <f t="shared" si="1"/>
        <v>20</v>
      </c>
      <c r="R13" s="59">
        <f t="shared" si="2"/>
        <v>41.670000000000016</v>
      </c>
      <c r="T13" s="55">
        <f>SUMIF('Provider FI'!$C:$C,'MGMT FI'!$A13,'Provider FI'!W:W)</f>
        <v>256386</v>
      </c>
      <c r="U13" s="55">
        <f>SUMIF('Provider FI'!$C:$C,'MGMT FI'!$A13,'Provider FI'!X:X)</f>
        <v>256386</v>
      </c>
      <c r="V13" s="55">
        <f>SUMIF('Provider FI'!$C:$C,'MGMT FI'!$A13,'Provider FI'!Y:Y)</f>
        <v>788880</v>
      </c>
      <c r="W13" s="55">
        <f>SUMIF('Provider FI'!$C:$C,'MGMT FI'!$A13,'Provider FI'!Z:Z)</f>
        <v>1643316.2999999993</v>
      </c>
      <c r="AE13" s="59"/>
      <c r="AF13" s="59"/>
      <c r="AG13" s="59"/>
      <c r="AH13" s="59"/>
    </row>
    <row r="14" spans="1:34" x14ac:dyDescent="0.2">
      <c r="A14" s="67" t="s">
        <v>62</v>
      </c>
      <c r="B14" s="62">
        <f>COUNTIF('Provider FI'!C:C,'MGMT FI'!A14)</f>
        <v>10</v>
      </c>
      <c r="C14" s="63">
        <f>SUMIF('Provider FI'!$C:$C,'MGMT FI'!$A14,'Provider FI'!E:E)</f>
        <v>439634</v>
      </c>
      <c r="D14" s="63">
        <f>SUMIF('Provider FI'!$C:$C,'MGMT FI'!$A14,'Provider FI'!$F:$F)</f>
        <v>1405</v>
      </c>
      <c r="E14" s="85">
        <f>ROUND(AVERAGEIF('Provider FI'!$C:$C,'MGMT FI'!$A14,'Provider FI'!G:G),2)</f>
        <v>3.3</v>
      </c>
      <c r="F14" s="85">
        <f>ROUND(AVERAGEIF('Provider FI'!$C:$C,'MGMT FI'!$A14,'Provider FI'!H:H),2)</f>
        <v>4.5</v>
      </c>
      <c r="G14" s="82">
        <f>ROUND(AVERAGEIF('Provider FI'!$C:$C,'MGMT FI'!$A14,'Provider FI'!I:I),4)</f>
        <v>0.87709999999999999</v>
      </c>
      <c r="H14" s="87">
        <f>ROUND(AVERAGEIF('Provider FI'!$C:$C,'MGMT FI'!$A14,'Provider FI'!J:J),2)</f>
        <v>133.69999999999999</v>
      </c>
      <c r="I14" s="64">
        <f>ROUND(SUMIF('Provider FI'!$C:$C,'MGMT FI'!$A14,'Provider FI'!AC:AC)/$C14,2)</f>
        <v>273.44</v>
      </c>
      <c r="J14" s="64">
        <f>ROUND(SUMIF('Provider FI'!$C:$C,'MGMT FI'!$A14,'Provider FI'!AD:AD)/$C14,2)</f>
        <v>277.85000000000002</v>
      </c>
      <c r="K14" s="64">
        <f>ROUND(SUMIF('Provider FI'!$C:$C,'MGMT FI'!$A14,'Provider FI'!AE:AE)/$C14,2)</f>
        <v>278.02</v>
      </c>
      <c r="L14" s="64">
        <f>ROUND(SUMIF('Provider FI'!$C:$C,'MGMT FI'!$A14,'Provider FI'!AF:AF)/$C14,2)</f>
        <v>283.85000000000002</v>
      </c>
      <c r="M14" s="64">
        <f>ROUND(SUMIF('Provider FI'!$C:$C,'MGMT FI'!$A14,'Provider FI'!AG:AG)/$C14,2)</f>
        <v>287.33</v>
      </c>
      <c r="N14" s="61"/>
      <c r="O14" s="65">
        <f t="shared" si="0"/>
        <v>4.5799999999999841</v>
      </c>
      <c r="P14" s="65"/>
      <c r="Q14" s="65">
        <f t="shared" si="1"/>
        <v>10.410000000000025</v>
      </c>
      <c r="R14" s="65">
        <f t="shared" si="2"/>
        <v>13.889999999999986</v>
      </c>
      <c r="S14" s="61"/>
      <c r="T14" s="66">
        <f>SUMIF('Provider FI'!$C:$C,'MGMT FI'!$A14,'Provider FI'!W:W)</f>
        <v>1939149.0799999998</v>
      </c>
      <c r="U14" s="66">
        <f>SUMIF('Provider FI'!$C:$C,'MGMT FI'!$A14,'Provider FI'!X:X)</f>
        <v>2009785.6999999972</v>
      </c>
      <c r="V14" s="66">
        <f>SUMIF('Provider FI'!$C:$C,'MGMT FI'!$A14,'Provider FI'!Y:Y)</f>
        <v>4574373.969999996</v>
      </c>
      <c r="W14" s="66">
        <f>SUMIF('Provider FI'!$C:$C,'MGMT FI'!$A14,'Provider FI'!Z:Z)</f>
        <v>6107039.4099999908</v>
      </c>
      <c r="AE14" s="59"/>
      <c r="AF14" s="59"/>
      <c r="AG14" s="59"/>
      <c r="AH14" s="59"/>
    </row>
    <row r="15" spans="1:34" x14ac:dyDescent="0.2">
      <c r="A15" s="3" t="s">
        <v>115</v>
      </c>
      <c r="B15" s="56">
        <f>COUNTIF('Provider FI'!C:C,'MGMT FI'!A15)</f>
        <v>2</v>
      </c>
      <c r="C15" s="57">
        <f>SUMIF('Provider FI'!$C:$C,'MGMT FI'!$A15,'Provider FI'!E:E)</f>
        <v>72734</v>
      </c>
      <c r="D15" s="57">
        <f>SUMIF('Provider FI'!$C:$C,'MGMT FI'!$A15,'Provider FI'!$F:$F)</f>
        <v>304</v>
      </c>
      <c r="E15" s="84">
        <f>ROUND(AVERAGEIF('Provider FI'!$C:$C,'MGMT FI'!$A15,'Provider FI'!G:G),2)</f>
        <v>4</v>
      </c>
      <c r="F15" s="84">
        <f>ROUND(AVERAGEIF('Provider FI'!$C:$C,'MGMT FI'!$A15,'Provider FI'!H:H),2)</f>
        <v>4.5</v>
      </c>
      <c r="G15" s="83">
        <f>ROUND(AVERAGEIF('Provider FI'!$C:$C,'MGMT FI'!$A15,'Provider FI'!I:I),4)</f>
        <v>0.97609999999999997</v>
      </c>
      <c r="H15" s="86">
        <f>ROUND(AVERAGEIF('Provider FI'!$C:$C,'MGMT FI'!$A15,'Provider FI'!J:J),2)</f>
        <v>83.5</v>
      </c>
      <c r="I15" s="58">
        <f>ROUND(SUMIF('Provider FI'!$C:$C,'MGMT FI'!$A15,'Provider FI'!AC:AC)/$C15,2)</f>
        <v>266.83</v>
      </c>
      <c r="J15" s="58">
        <f>ROUND(SUMIF('Provider FI'!$C:$C,'MGMT FI'!$A15,'Provider FI'!AD:AD)/$C15,2)</f>
        <v>273.33</v>
      </c>
      <c r="K15" s="58">
        <f>ROUND(SUMIF('Provider FI'!$C:$C,'MGMT FI'!$A15,'Provider FI'!AE:AE)/$C15,2)</f>
        <v>273.33</v>
      </c>
      <c r="L15" s="58">
        <f>ROUND(SUMIF('Provider FI'!$C:$C,'MGMT FI'!$A15,'Provider FI'!AF:AF)/$C15,2)</f>
        <v>280.85000000000002</v>
      </c>
      <c r="M15" s="58">
        <f>ROUND(SUMIF('Provider FI'!$C:$C,'MGMT FI'!$A15,'Provider FI'!AG:AG)/$C15,2)</f>
        <v>281.88</v>
      </c>
      <c r="O15" s="59">
        <f t="shared" si="0"/>
        <v>6.5</v>
      </c>
      <c r="P15" s="59"/>
      <c r="Q15" s="59">
        <f t="shared" si="1"/>
        <v>14.020000000000039</v>
      </c>
      <c r="R15" s="59">
        <f t="shared" si="2"/>
        <v>15.050000000000011</v>
      </c>
      <c r="T15" s="55">
        <f>SUMIF('Provider FI'!$C:$C,'MGMT FI'!$A15,'Provider FI'!W:W)</f>
        <v>472771</v>
      </c>
      <c r="U15" s="55">
        <f>SUMIF('Provider FI'!$C:$C,'MGMT FI'!$A15,'Provider FI'!X:X)</f>
        <v>472771</v>
      </c>
      <c r="V15" s="55">
        <f>SUMIF('Provider FI'!$C:$C,'MGMT FI'!$A15,'Provider FI'!Y:Y)</f>
        <v>1019626.2999999993</v>
      </c>
      <c r="W15" s="55">
        <f>SUMIF('Provider FI'!$C:$C,'MGMT FI'!$A15,'Provider FI'!Z:Z)</f>
        <v>1094732.4600000007</v>
      </c>
      <c r="AE15" s="59"/>
      <c r="AF15" s="59"/>
      <c r="AG15" s="59"/>
      <c r="AH15" s="59"/>
    </row>
    <row r="16" spans="1:34" x14ac:dyDescent="0.2">
      <c r="A16" s="67" t="s">
        <v>102</v>
      </c>
      <c r="B16" s="62">
        <f>COUNTIF('Provider FI'!C:C,'MGMT FI'!A16)</f>
        <v>3</v>
      </c>
      <c r="C16" s="63">
        <f>SUMIF('Provider FI'!$C:$C,'MGMT FI'!$A16,'Provider FI'!E:E)</f>
        <v>98048</v>
      </c>
      <c r="D16" s="63">
        <f>SUMIF('Provider FI'!$C:$C,'MGMT FI'!$A16,'Provider FI'!$F:$F)</f>
        <v>518</v>
      </c>
      <c r="E16" s="85">
        <f>ROUND(AVERAGEIF('Provider FI'!$C:$C,'MGMT FI'!$A16,'Provider FI'!G:G),2)</f>
        <v>3.33</v>
      </c>
      <c r="F16" s="85">
        <f>ROUND(AVERAGEIF('Provider FI'!$C:$C,'MGMT FI'!$A16,'Provider FI'!H:H),2)</f>
        <v>3.33</v>
      </c>
      <c r="G16" s="82">
        <f>ROUND(AVERAGEIF('Provider FI'!$C:$C,'MGMT FI'!$A16,'Provider FI'!I:I),4)</f>
        <v>0.95689999999999997</v>
      </c>
      <c r="H16" s="87">
        <f>ROUND(AVERAGEIF('Provider FI'!$C:$C,'MGMT FI'!$A16,'Provider FI'!J:J),2)</f>
        <v>98</v>
      </c>
      <c r="I16" s="64">
        <f>ROUND(SUMIF('Provider FI'!$C:$C,'MGMT FI'!$A16,'Provider FI'!AC:AC)/$C16,2)</f>
        <v>246.69</v>
      </c>
      <c r="J16" s="64">
        <f>ROUND(SUMIF('Provider FI'!$C:$C,'MGMT FI'!$A16,'Provider FI'!AD:AD)/$C16,2)</f>
        <v>250.97</v>
      </c>
      <c r="K16" s="64">
        <f>ROUND(SUMIF('Provider FI'!$C:$C,'MGMT FI'!$A16,'Provider FI'!AE:AE)/$C16,2)</f>
        <v>250.97</v>
      </c>
      <c r="L16" s="64">
        <f>ROUND(SUMIF('Provider FI'!$C:$C,'MGMT FI'!$A16,'Provider FI'!AF:AF)/$C16,2)</f>
        <v>258.13</v>
      </c>
      <c r="M16" s="64">
        <f>ROUND(SUMIF('Provider FI'!$C:$C,'MGMT FI'!$A16,'Provider FI'!AG:AG)/$C16,2)</f>
        <v>254.27</v>
      </c>
      <c r="N16" s="61"/>
      <c r="O16" s="65">
        <f t="shared" si="0"/>
        <v>4.2800000000000011</v>
      </c>
      <c r="P16" s="65"/>
      <c r="Q16" s="65">
        <f t="shared" si="1"/>
        <v>11.439999999999998</v>
      </c>
      <c r="R16" s="65">
        <f t="shared" si="2"/>
        <v>7.5800000000000125</v>
      </c>
      <c r="S16" s="61"/>
      <c r="T16" s="66">
        <f>SUMIF('Provider FI'!$C:$C,'MGMT FI'!$A16,'Provider FI'!W:W)</f>
        <v>419159</v>
      </c>
      <c r="U16" s="66">
        <f>SUMIF('Provider FI'!$C:$C,'MGMT FI'!$A16,'Provider FI'!X:X)</f>
        <v>419159</v>
      </c>
      <c r="V16" s="66">
        <f>SUMIF('Provider FI'!$C:$C,'MGMT FI'!$A16,'Provider FI'!Y:Y)</f>
        <v>1121910.0000000009</v>
      </c>
      <c r="W16" s="66">
        <f>SUMIF('Provider FI'!$C:$C,'MGMT FI'!$A16,'Provider FI'!Z:Z)</f>
        <v>743215.18000000028</v>
      </c>
      <c r="AE16" s="59"/>
      <c r="AF16" s="59"/>
      <c r="AG16" s="59"/>
      <c r="AH16" s="59"/>
    </row>
    <row r="17" spans="1:34" x14ac:dyDescent="0.2">
      <c r="A17" s="3" t="s">
        <v>51</v>
      </c>
      <c r="B17" s="56">
        <f>COUNTIF('Provider FI'!C:C,'MGMT FI'!A17)</f>
        <v>12</v>
      </c>
      <c r="C17" s="57">
        <f>SUMIF('Provider FI'!$C:$C,'MGMT FI'!$A17,'Provider FI'!E:E)</f>
        <v>490181</v>
      </c>
      <c r="D17" s="57">
        <f>SUMIF('Provider FI'!$C:$C,'MGMT FI'!$A17,'Provider FI'!$F:$F)</f>
        <v>1893</v>
      </c>
      <c r="E17" s="84">
        <f>ROUND(AVERAGEIF('Provider FI'!$C:$C,'MGMT FI'!$A17,'Provider FI'!G:G),2)</f>
        <v>3.58</v>
      </c>
      <c r="F17" s="84">
        <f>ROUND(AVERAGEIF('Provider FI'!$C:$C,'MGMT FI'!$A17,'Provider FI'!H:H),2)</f>
        <v>3.58</v>
      </c>
      <c r="G17" s="83">
        <f>ROUND(AVERAGEIF('Provider FI'!$C:$C,'MGMT FI'!$A17,'Provider FI'!I:I),4)</f>
        <v>0.96330000000000005</v>
      </c>
      <c r="H17" s="86">
        <f>ROUND(AVERAGEIF('Provider FI'!$C:$C,'MGMT FI'!$A17,'Provider FI'!J:J),2)</f>
        <v>89.5</v>
      </c>
      <c r="I17" s="58">
        <f>ROUND(SUMIF('Provider FI'!$C:$C,'MGMT FI'!$A17,'Provider FI'!AC:AC)/$C17,2)</f>
        <v>274.33999999999997</v>
      </c>
      <c r="J17" s="58">
        <f>ROUND(SUMIF('Provider FI'!$C:$C,'MGMT FI'!$A17,'Provider FI'!AD:AD)/$C17,2)</f>
        <v>276.91000000000003</v>
      </c>
      <c r="K17" s="58">
        <f>ROUND(SUMIF('Provider FI'!$C:$C,'MGMT FI'!$A17,'Provider FI'!AE:AE)/$C17,2)</f>
        <v>277.13</v>
      </c>
      <c r="L17" s="58">
        <f>ROUND(SUMIF('Provider FI'!$C:$C,'MGMT FI'!$A17,'Provider FI'!AF:AF)/$C17,2)</f>
        <v>277.27</v>
      </c>
      <c r="M17" s="58">
        <f>ROUND(SUMIF('Provider FI'!$C:$C,'MGMT FI'!$A17,'Provider FI'!AG:AG)/$C17,2)</f>
        <v>275.86</v>
      </c>
      <c r="O17" s="59">
        <f t="shared" si="0"/>
        <v>2.7900000000000205</v>
      </c>
      <c r="P17" s="59"/>
      <c r="Q17" s="59">
        <f t="shared" si="1"/>
        <v>2.9300000000000068</v>
      </c>
      <c r="R17" s="59">
        <f t="shared" si="2"/>
        <v>1.5200000000000387</v>
      </c>
      <c r="T17" s="55">
        <f>SUMIF('Provider FI'!$C:$C,'MGMT FI'!$A17,'Provider FI'!W:W)</f>
        <v>1258255.3400000003</v>
      </c>
      <c r="U17" s="55">
        <f>SUMIF('Provider FI'!$C:$C,'MGMT FI'!$A17,'Provider FI'!X:X)</f>
        <v>1366459.7300000004</v>
      </c>
      <c r="V17" s="55">
        <f>SUMIF('Provider FI'!$C:$C,'MGMT FI'!$A17,'Provider FI'!Y:Y)</f>
        <v>1437276.8200000043</v>
      </c>
      <c r="W17" s="55">
        <f>SUMIF('Provider FI'!$C:$C,'MGMT FI'!$A17,'Provider FI'!Z:Z)</f>
        <v>744781.0399999998</v>
      </c>
      <c r="AE17" s="59"/>
      <c r="AF17" s="59"/>
      <c r="AG17" s="59"/>
      <c r="AH17" s="59"/>
    </row>
    <row r="18" spans="1:34" x14ac:dyDescent="0.2">
      <c r="A18" s="67" t="s">
        <v>172</v>
      </c>
      <c r="B18" s="62">
        <f>COUNTIF('Provider FI'!C:C,'MGMT FI'!A18)</f>
        <v>6</v>
      </c>
      <c r="C18" s="63">
        <f>SUMIF('Provider FI'!$C:$C,'MGMT FI'!$A18,'Provider FI'!E:E)</f>
        <v>176302</v>
      </c>
      <c r="D18" s="63">
        <f>SUMIF('Provider FI'!$C:$C,'MGMT FI'!$A18,'Provider FI'!$F:$F)</f>
        <v>638</v>
      </c>
      <c r="E18" s="85">
        <f>ROUND(AVERAGEIF('Provider FI'!$C:$C,'MGMT FI'!$A18,'Provider FI'!G:G),2)</f>
        <v>1.83</v>
      </c>
      <c r="F18" s="85">
        <f>ROUND(AVERAGEIF('Provider FI'!$C:$C,'MGMT FI'!$A18,'Provider FI'!H:H),2)</f>
        <v>3.5</v>
      </c>
      <c r="G18" s="82">
        <f>ROUND(AVERAGEIF('Provider FI'!$C:$C,'MGMT FI'!$A18,'Provider FI'!I:I),4)</f>
        <v>1.0135000000000001</v>
      </c>
      <c r="H18" s="87">
        <f>ROUND(AVERAGEIF('Provider FI'!$C:$C,'MGMT FI'!$A18,'Provider FI'!J:J),2)</f>
        <v>54.17</v>
      </c>
      <c r="I18" s="64">
        <f>ROUND(SUMIF('Provider FI'!$C:$C,'MGMT FI'!$A18,'Provider FI'!AC:AC)/$C18,2)</f>
        <v>275.64999999999998</v>
      </c>
      <c r="J18" s="64">
        <f>ROUND(SUMIF('Provider FI'!$C:$C,'MGMT FI'!$A18,'Provider FI'!AD:AD)/$C18,2)</f>
        <v>282.14999999999998</v>
      </c>
      <c r="K18" s="64">
        <f>ROUND(SUMIF('Provider FI'!$C:$C,'MGMT FI'!$A18,'Provider FI'!AE:AE)/$C18,2)</f>
        <v>282.14999999999998</v>
      </c>
      <c r="L18" s="64">
        <f>ROUND(SUMIF('Provider FI'!$C:$C,'MGMT FI'!$A18,'Provider FI'!AF:AF)/$C18,2)</f>
        <v>295</v>
      </c>
      <c r="M18" s="64">
        <f>ROUND(SUMIF('Provider FI'!$C:$C,'MGMT FI'!$A18,'Provider FI'!AG:AG)/$C18,2)</f>
        <v>309.66000000000003</v>
      </c>
      <c r="N18" s="61"/>
      <c r="O18" s="65">
        <f t="shared" si="0"/>
        <v>6.5</v>
      </c>
      <c r="P18" s="65"/>
      <c r="Q18" s="65">
        <f t="shared" si="1"/>
        <v>19.350000000000023</v>
      </c>
      <c r="R18" s="65">
        <f t="shared" si="2"/>
        <v>34.010000000000048</v>
      </c>
      <c r="S18" s="61"/>
      <c r="T18" s="66">
        <f>SUMIF('Provider FI'!$C:$C,'MGMT FI'!$A18,'Provider FI'!W:W)</f>
        <v>1145963</v>
      </c>
      <c r="U18" s="66">
        <f>SUMIF('Provider FI'!$C:$C,'MGMT FI'!$A18,'Provider FI'!X:X)</f>
        <v>1145963</v>
      </c>
      <c r="V18" s="66">
        <f>SUMIF('Provider FI'!$C:$C,'MGMT FI'!$A18,'Provider FI'!Y:Y)</f>
        <v>3412579.1599999988</v>
      </c>
      <c r="W18" s="66">
        <f>SUMIF('Provider FI'!$C:$C,'MGMT FI'!$A18,'Provider FI'!Z:Z)</f>
        <v>5996744.1099999994</v>
      </c>
      <c r="AE18" s="59"/>
      <c r="AF18" s="59"/>
      <c r="AG18" s="59"/>
      <c r="AH18" s="59"/>
    </row>
    <row r="19" spans="1:34" x14ac:dyDescent="0.2">
      <c r="A19" s="3" t="s">
        <v>7</v>
      </c>
      <c r="B19" s="56">
        <f>COUNTIF('Provider FI'!C:C,'MGMT FI'!A19)</f>
        <v>7</v>
      </c>
      <c r="C19" s="57">
        <f>SUMIF('Provider FI'!$C:$C,'MGMT FI'!$A19,'Provider FI'!E:E)</f>
        <v>145874</v>
      </c>
      <c r="D19" s="57">
        <f>SUMIF('Provider FI'!$C:$C,'MGMT FI'!$A19,'Provider FI'!$F:$F)</f>
        <v>676</v>
      </c>
      <c r="E19" s="84">
        <f>ROUND(AVERAGEIF('Provider FI'!$C:$C,'MGMT FI'!$A19,'Provider FI'!G:G),2)</f>
        <v>3.43</v>
      </c>
      <c r="F19" s="84">
        <f>ROUND(AVERAGEIF('Provider FI'!$C:$C,'MGMT FI'!$A19,'Provider FI'!H:H),2)</f>
        <v>3</v>
      </c>
      <c r="G19" s="83">
        <f>ROUND(AVERAGEIF('Provider FI'!$C:$C,'MGMT FI'!$A19,'Provider FI'!I:I),4)</f>
        <v>0.98799999999999999</v>
      </c>
      <c r="H19" s="86">
        <f>ROUND(AVERAGEIF('Provider FI'!$C:$C,'MGMT FI'!$A19,'Provider FI'!J:J),2)</f>
        <v>74.86</v>
      </c>
      <c r="I19" s="58">
        <f>ROUND(SUMIF('Provider FI'!$C:$C,'MGMT FI'!$A19,'Provider FI'!AC:AC)/$C19,2)</f>
        <v>258.57</v>
      </c>
      <c r="J19" s="58">
        <f>ROUND(SUMIF('Provider FI'!$C:$C,'MGMT FI'!$A19,'Provider FI'!AD:AD)/$C19,2)</f>
        <v>263.91000000000003</v>
      </c>
      <c r="K19" s="58">
        <f>ROUND(SUMIF('Provider FI'!$C:$C,'MGMT FI'!$A19,'Provider FI'!AE:AE)/$C19,2)</f>
        <v>263.98</v>
      </c>
      <c r="L19" s="58">
        <f>ROUND(SUMIF('Provider FI'!$C:$C,'MGMT FI'!$A19,'Provider FI'!AF:AF)/$C19,2)</f>
        <v>273.89999999999998</v>
      </c>
      <c r="M19" s="58">
        <f>ROUND(SUMIF('Provider FI'!$C:$C,'MGMT FI'!$A19,'Provider FI'!AG:AG)/$C19,2)</f>
        <v>291.70999999999998</v>
      </c>
      <c r="O19" s="59">
        <f t="shared" si="0"/>
        <v>5.410000000000025</v>
      </c>
      <c r="P19" s="59"/>
      <c r="Q19" s="59">
        <f t="shared" si="1"/>
        <v>15.329999999999984</v>
      </c>
      <c r="R19" s="59">
        <f t="shared" si="2"/>
        <v>33.139999999999986</v>
      </c>
      <c r="T19" s="55">
        <f>SUMIF('Provider FI'!$C:$C,'MGMT FI'!$A19,'Provider FI'!W:W)</f>
        <v>779737.01999999862</v>
      </c>
      <c r="U19" s="55">
        <f>SUMIF('Provider FI'!$C:$C,'MGMT FI'!$A19,'Provider FI'!X:X)</f>
        <v>789055.33999999869</v>
      </c>
      <c r="V19" s="55">
        <f>SUMIF('Provider FI'!$C:$C,'MGMT FI'!$A19,'Provider FI'!Y:Y)</f>
        <v>2236915.9599999981</v>
      </c>
      <c r="W19" s="55">
        <f>SUMIF('Provider FI'!$C:$C,'MGMT FI'!$A19,'Provider FI'!Z:Z)</f>
        <v>4834104.0699999994</v>
      </c>
      <c r="AE19" s="59"/>
      <c r="AF19" s="59"/>
      <c r="AG19" s="59"/>
      <c r="AH19" s="59"/>
    </row>
    <row r="20" spans="1:34" x14ac:dyDescent="0.2">
      <c r="A20" s="67" t="s">
        <v>55</v>
      </c>
      <c r="B20" s="62">
        <f>COUNTIF('Provider FI'!C:C,'MGMT FI'!A20)</f>
        <v>2</v>
      </c>
      <c r="C20" s="63">
        <f>SUMIF('Provider FI'!$C:$C,'MGMT FI'!$A20,'Provider FI'!E:E)</f>
        <v>49044</v>
      </c>
      <c r="D20" s="63">
        <f>SUMIF('Provider FI'!$C:$C,'MGMT FI'!$A20,'Provider FI'!$F:$F)</f>
        <v>250</v>
      </c>
      <c r="E20" s="85">
        <f>ROUND(AVERAGEIF('Provider FI'!$C:$C,'MGMT FI'!$A20,'Provider FI'!G:G),2)</f>
        <v>4.5</v>
      </c>
      <c r="F20" s="85">
        <f>ROUND(AVERAGEIF('Provider FI'!$C:$C,'MGMT FI'!$A20,'Provider FI'!H:H),2)</f>
        <v>4</v>
      </c>
      <c r="G20" s="82">
        <f>ROUND(AVERAGEIF('Provider FI'!$C:$C,'MGMT FI'!$A20,'Provider FI'!I:I),4)</f>
        <v>1.0923</v>
      </c>
      <c r="H20" s="87">
        <f>ROUND(AVERAGEIF('Provider FI'!$C:$C,'MGMT FI'!$A20,'Provider FI'!J:J),2)</f>
        <v>39.5</v>
      </c>
      <c r="I20" s="64">
        <f>ROUND(SUMIF('Provider FI'!$C:$C,'MGMT FI'!$A20,'Provider FI'!AC:AC)/$C20,2)</f>
        <v>266.68</v>
      </c>
      <c r="J20" s="64">
        <f>ROUND(SUMIF('Provider FI'!$C:$C,'MGMT FI'!$A20,'Provider FI'!AD:AD)/$C20,2)</f>
        <v>270.11</v>
      </c>
      <c r="K20" s="64">
        <f>ROUND(SUMIF('Provider FI'!$C:$C,'MGMT FI'!$A20,'Provider FI'!AE:AE)/$C20,2)</f>
        <v>270.11</v>
      </c>
      <c r="L20" s="64">
        <f>ROUND(SUMIF('Provider FI'!$C:$C,'MGMT FI'!$A20,'Provider FI'!AF:AF)/$C20,2)</f>
        <v>275.95</v>
      </c>
      <c r="M20" s="64">
        <f>ROUND(SUMIF('Provider FI'!$C:$C,'MGMT FI'!$A20,'Provider FI'!AG:AG)/$C20,2)</f>
        <v>289.07</v>
      </c>
      <c r="N20" s="61"/>
      <c r="O20" s="65">
        <f t="shared" si="0"/>
        <v>3.4300000000000068</v>
      </c>
      <c r="P20" s="65"/>
      <c r="Q20" s="65">
        <f t="shared" si="1"/>
        <v>9.2699999999999818</v>
      </c>
      <c r="R20" s="65">
        <f t="shared" si="2"/>
        <v>22.389999999999986</v>
      </c>
      <c r="S20" s="61"/>
      <c r="T20" s="66">
        <f>SUMIF('Provider FI'!$C:$C,'MGMT FI'!$A20,'Provider FI'!W:W)</f>
        <v>168207</v>
      </c>
      <c r="U20" s="66">
        <f>SUMIF('Provider FI'!$C:$C,'MGMT FI'!$A20,'Provider FI'!X:X)</f>
        <v>168207</v>
      </c>
      <c r="V20" s="66">
        <f>SUMIF('Provider FI'!$C:$C,'MGMT FI'!$A20,'Provider FI'!Y:Y)</f>
        <v>454780.14000000048</v>
      </c>
      <c r="W20" s="66">
        <f>SUMIF('Provider FI'!$C:$C,'MGMT FI'!$A20,'Provider FI'!Z:Z)</f>
        <v>1097926.5000000005</v>
      </c>
      <c r="AE20" s="59"/>
      <c r="AF20" s="59"/>
      <c r="AG20" s="59"/>
      <c r="AH20" s="59"/>
    </row>
    <row r="21" spans="1:34" x14ac:dyDescent="0.2">
      <c r="A21" s="3" t="s">
        <v>66</v>
      </c>
      <c r="B21" s="56">
        <f>COUNTIF('Provider FI'!C:C,'MGMT FI'!A21)</f>
        <v>7</v>
      </c>
      <c r="C21" s="57">
        <f>SUMIF('Provider FI'!$C:$C,'MGMT FI'!$A21,'Provider FI'!E:E)</f>
        <v>231657</v>
      </c>
      <c r="D21" s="57">
        <f>SUMIF('Provider FI'!$C:$C,'MGMT FI'!$A21,'Provider FI'!$F:$F)</f>
        <v>844</v>
      </c>
      <c r="E21" s="84">
        <f>ROUND(AVERAGEIF('Provider FI'!$C:$C,'MGMT FI'!$A21,'Provider FI'!G:G),2)</f>
        <v>2</v>
      </c>
      <c r="F21" s="84">
        <f>ROUND(AVERAGEIF('Provider FI'!$C:$C,'MGMT FI'!$A21,'Provider FI'!H:H),2)</f>
        <v>2.29</v>
      </c>
      <c r="G21" s="83">
        <f>ROUND(AVERAGEIF('Provider FI'!$C:$C,'MGMT FI'!$A21,'Provider FI'!I:I),4)</f>
        <v>0.96630000000000005</v>
      </c>
      <c r="H21" s="86">
        <f>ROUND(AVERAGEIF('Provider FI'!$C:$C,'MGMT FI'!$A21,'Provider FI'!J:J),2)</f>
        <v>105.57</v>
      </c>
      <c r="I21" s="58">
        <f>ROUND(SUMIF('Provider FI'!$C:$C,'MGMT FI'!$A21,'Provider FI'!AC:AC)/$C21,2)</f>
        <v>287.31</v>
      </c>
      <c r="J21" s="58">
        <f>ROUND(SUMIF('Provider FI'!$C:$C,'MGMT FI'!$A21,'Provider FI'!AD:AD)/$C21,2)</f>
        <v>291.64</v>
      </c>
      <c r="K21" s="58">
        <f>ROUND(SUMIF('Provider FI'!$C:$C,'MGMT FI'!$A21,'Provider FI'!AE:AE)/$C21,2)</f>
        <v>291.73</v>
      </c>
      <c r="L21" s="58">
        <f>ROUND(SUMIF('Provider FI'!$C:$C,'MGMT FI'!$A21,'Provider FI'!AF:AF)/$C21,2)</f>
        <v>298.29000000000002</v>
      </c>
      <c r="M21" s="58">
        <f>ROUND(SUMIF('Provider FI'!$C:$C,'MGMT FI'!$A21,'Provider FI'!AG:AG)/$C21,2)</f>
        <v>306.02</v>
      </c>
      <c r="O21" s="59">
        <f t="shared" si="0"/>
        <v>4.4200000000000159</v>
      </c>
      <c r="P21" s="59"/>
      <c r="Q21" s="59">
        <f t="shared" si="1"/>
        <v>10.980000000000018</v>
      </c>
      <c r="R21" s="59">
        <f t="shared" si="2"/>
        <v>18.70999999999998</v>
      </c>
      <c r="T21" s="55">
        <f>SUMIF('Provider FI'!$C:$C,'MGMT FI'!$A21,'Provider FI'!W:W)</f>
        <v>1001923.6999999993</v>
      </c>
      <c r="U21" s="55">
        <f>SUMIF('Provider FI'!$C:$C,'MGMT FI'!$A21,'Provider FI'!X:X)</f>
        <v>1024226.42</v>
      </c>
      <c r="V21" s="55">
        <f>SUMIF('Provider FI'!$C:$C,'MGMT FI'!$A21,'Provider FI'!Y:Y)</f>
        <v>2543133.7400000021</v>
      </c>
      <c r="W21" s="55">
        <f>SUMIF('Provider FI'!$C:$C,'MGMT FI'!$A21,'Provider FI'!Z:Z)</f>
        <v>4333893.1900000032</v>
      </c>
      <c r="AE21" s="59"/>
      <c r="AF21" s="59"/>
      <c r="AG21" s="59"/>
      <c r="AH21" s="59"/>
    </row>
    <row r="22" spans="1:34" x14ac:dyDescent="0.2">
      <c r="A22" s="67" t="s">
        <v>12</v>
      </c>
      <c r="B22" s="62">
        <f>COUNTIF('Provider FI'!C:C,'MGMT FI'!A22)</f>
        <v>78</v>
      </c>
      <c r="C22" s="63">
        <f>SUMIF('Provider FI'!$C:$C,'MGMT FI'!$A22,'Provider FI'!E:E)</f>
        <v>1882103</v>
      </c>
      <c r="D22" s="63">
        <f>SUMIF('Provider FI'!$C:$C,'MGMT FI'!$A22,'Provider FI'!$F:$F)</f>
        <v>8636</v>
      </c>
      <c r="E22" s="85">
        <f>ROUND(AVERAGEIF('Provider FI'!$C:$C,'MGMT FI'!$A22,'Provider FI'!G:G),2)</f>
        <v>3.94</v>
      </c>
      <c r="F22" s="85">
        <f>ROUND(AVERAGEIF('Provider FI'!$C:$C,'MGMT FI'!$A22,'Provider FI'!H:H),2)</f>
        <v>3.27</v>
      </c>
      <c r="G22" s="82">
        <f>ROUND(AVERAGEIF('Provider FI'!$C:$C,'MGMT FI'!$A22,'Provider FI'!I:I),4)</f>
        <v>0.95299999999999996</v>
      </c>
      <c r="H22" s="87">
        <f>ROUND(AVERAGEIF('Provider FI'!$C:$C,'MGMT FI'!$A22,'Provider FI'!J:J),2)</f>
        <v>98.73</v>
      </c>
      <c r="I22" s="64">
        <f>ROUND(SUMIF('Provider FI'!$C:$C,'MGMT FI'!$A22,'Provider FI'!AC:AC)/$C22,2)</f>
        <v>260.76</v>
      </c>
      <c r="J22" s="64">
        <f>ROUND(SUMIF('Provider FI'!$C:$C,'MGMT FI'!$A22,'Provider FI'!AD:AD)/$C22,2)</f>
        <v>266.04000000000002</v>
      </c>
      <c r="K22" s="64">
        <f>ROUND(SUMIF('Provider FI'!$C:$C,'MGMT FI'!$A22,'Provider FI'!AE:AE)/$C22,2)</f>
        <v>266.11</v>
      </c>
      <c r="L22" s="64">
        <f>ROUND(SUMIF('Provider FI'!$C:$C,'MGMT FI'!$A22,'Provider FI'!AF:AF)/$C22,2)</f>
        <v>274.72000000000003</v>
      </c>
      <c r="M22" s="64">
        <f>ROUND(SUMIF('Provider FI'!$C:$C,'MGMT FI'!$A22,'Provider FI'!AG:AG)/$C22,2)</f>
        <v>287.08999999999997</v>
      </c>
      <c r="N22" s="61"/>
      <c r="O22" s="65">
        <f t="shared" si="0"/>
        <v>5.3500000000000227</v>
      </c>
      <c r="P22" s="65"/>
      <c r="Q22" s="65">
        <f t="shared" si="1"/>
        <v>13.960000000000036</v>
      </c>
      <c r="R22" s="65">
        <f t="shared" si="2"/>
        <v>26.329999999999984</v>
      </c>
      <c r="S22" s="61"/>
      <c r="T22" s="66">
        <f>SUMIF('Provider FI'!$C:$C,'MGMT FI'!$A22,'Provider FI'!W:W)</f>
        <v>9932297.2200000007</v>
      </c>
      <c r="U22" s="66">
        <f>SUMIF('Provider FI'!$C:$C,'MGMT FI'!$A22,'Provider FI'!X:X)</f>
        <v>10062967.440000001</v>
      </c>
      <c r="V22" s="66">
        <f>SUMIF('Provider FI'!$C:$C,'MGMT FI'!$A22,'Provider FI'!Y:Y)</f>
        <v>26276282.720000003</v>
      </c>
      <c r="W22" s="66">
        <f>SUMIF('Provider FI'!$C:$C,'MGMT FI'!$A22,'Provider FI'!Z:Z)</f>
        <v>49557314.459999993</v>
      </c>
      <c r="AE22" s="59"/>
      <c r="AF22" s="59"/>
      <c r="AG22" s="59"/>
      <c r="AH22" s="59"/>
    </row>
    <row r="23" spans="1:34" x14ac:dyDescent="0.2">
      <c r="R23" s="50" t="s">
        <v>251</v>
      </c>
      <c r="T23" s="55">
        <f>SUM(T7:T22)</f>
        <v>24328775.859999999</v>
      </c>
      <c r="U23" s="55">
        <f>SUM(U7:U22)</f>
        <v>24950076.379999995</v>
      </c>
      <c r="V23" s="55">
        <f>SUM(V7:V22)</f>
        <v>57789730.690000005</v>
      </c>
      <c r="W23" s="55">
        <f>SUM(W7:W22)</f>
        <v>87820898.560000002</v>
      </c>
    </row>
    <row r="24" spans="1:34" x14ac:dyDescent="0.2">
      <c r="A24" s="3" t="s">
        <v>267</v>
      </c>
      <c r="R24" s="50" t="s">
        <v>249</v>
      </c>
      <c r="S24" s="1"/>
      <c r="T24" s="13">
        <f>T25-T23</f>
        <v>586513.77942033112</v>
      </c>
      <c r="U24" s="13">
        <f>U25-U23</f>
        <v>601491.98129308969</v>
      </c>
      <c r="V24" s="13">
        <f>V25-V23</f>
        <v>1393184.4969807416</v>
      </c>
      <c r="W24" s="13">
        <f>W25-W23</f>
        <v>2117170.5236178339</v>
      </c>
    </row>
    <row r="25" spans="1:34" ht="13.5" thickBot="1" x14ac:dyDescent="0.25">
      <c r="A25" s="4" t="s">
        <v>270</v>
      </c>
      <c r="R25" s="50" t="s">
        <v>250</v>
      </c>
      <c r="S25" s="1"/>
      <c r="T25" s="51">
        <v>24915289.639420331</v>
      </c>
      <c r="U25" s="51">
        <v>25551568.361293085</v>
      </c>
      <c r="V25" s="51">
        <v>59182915.186980747</v>
      </c>
      <c r="W25" s="51">
        <v>89938069.083617836</v>
      </c>
    </row>
    <row r="26" spans="1:34" ht="13.5" thickTop="1" x14ac:dyDescent="0.2">
      <c r="A26" s="4" t="s">
        <v>269</v>
      </c>
    </row>
    <row r="27" spans="1:34" x14ac:dyDescent="0.2">
      <c r="R27" s="3" t="s">
        <v>256</v>
      </c>
      <c r="T27" s="55">
        <f>SUM(T23:W23)-SUM('Provider FI'!W203:Z203)</f>
        <v>0</v>
      </c>
    </row>
  </sheetData>
  <sortState xmlns:xlrd2="http://schemas.microsoft.com/office/spreadsheetml/2017/richdata2" ref="A6:A21">
    <sortCondition ref="A6:A21"/>
  </sortState>
  <mergeCells count="1">
    <mergeCell ref="A3:E5"/>
  </mergeCells>
  <pageMargins left="0.7" right="0.7" top="0.75" bottom="0.75" header="0.3" footer="0.3"/>
  <pageSetup scale="4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Provider FI</vt:lpstr>
      <vt:lpstr>MGMT FI</vt:lpstr>
      <vt:lpstr>'Provider FI'!Print_Titles</vt:lpstr>
    </vt:vector>
  </TitlesOfParts>
  <Company>Myers and Stauffer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Brendel</dc:creator>
  <cp:lastModifiedBy>Godburn, Nicole</cp:lastModifiedBy>
  <cp:lastPrinted>2021-08-31T02:51:21Z</cp:lastPrinted>
  <dcterms:created xsi:type="dcterms:W3CDTF">2021-08-20T17:16:19Z</dcterms:created>
  <dcterms:modified xsi:type="dcterms:W3CDTF">2021-10-06T17:31:44Z</dcterms:modified>
</cp:coreProperties>
</file>