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esktop\Bruce\SitecoreContentUpdate\Aji-ExcessCost\"/>
    </mc:Choice>
  </mc:AlternateContent>
  <xr:revisionPtr revIDLastSave="0" documentId="13_ncr:1_{7DF95BAD-F004-4A0D-8D8D-C0BE680A4C5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FY 24" sheetId="6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195" i="60" l="1"/>
  <c r="AU194" i="60"/>
  <c r="AU193" i="60"/>
  <c r="AU192" i="60"/>
  <c r="AU191" i="60"/>
  <c r="AU190" i="60"/>
  <c r="AU189" i="60"/>
  <c r="AU188" i="60"/>
  <c r="AU187" i="60"/>
  <c r="AU186" i="60"/>
  <c r="AU185" i="60"/>
  <c r="AU184" i="60"/>
  <c r="AU183" i="60"/>
  <c r="AU182" i="60"/>
  <c r="AU181" i="60"/>
  <c r="AU180" i="60"/>
  <c r="AU179" i="60"/>
  <c r="AU178" i="60"/>
  <c r="AU177" i="60"/>
  <c r="AU176" i="60"/>
  <c r="AU175" i="60"/>
  <c r="AU174" i="60"/>
  <c r="AU173" i="60"/>
  <c r="AU172" i="60"/>
  <c r="AU171" i="60"/>
  <c r="AU170" i="60"/>
  <c r="AU169" i="60"/>
  <c r="AU168" i="60"/>
  <c r="AU167" i="60"/>
  <c r="AU166" i="60"/>
  <c r="AU165" i="60"/>
  <c r="AU164" i="60"/>
  <c r="AU163" i="60"/>
  <c r="AU162" i="60"/>
  <c r="AU161" i="60"/>
  <c r="AU160" i="60"/>
  <c r="AU159" i="60"/>
  <c r="AU158" i="60"/>
  <c r="AU157" i="60"/>
  <c r="AU156" i="60"/>
  <c r="AU155" i="60"/>
  <c r="AU154" i="60"/>
  <c r="AU153" i="60"/>
  <c r="AU152" i="60"/>
  <c r="AU151" i="60"/>
  <c r="AU150" i="60"/>
  <c r="AU149" i="60"/>
  <c r="AU148" i="60"/>
  <c r="AU147" i="60"/>
  <c r="AU146" i="60"/>
  <c r="AU145" i="60"/>
  <c r="AU144" i="60"/>
  <c r="AU143" i="60"/>
  <c r="AU142" i="60"/>
  <c r="AU141" i="60"/>
  <c r="AU140" i="60"/>
  <c r="AU139" i="60"/>
  <c r="AU138" i="60"/>
  <c r="AU137" i="60"/>
  <c r="AU136" i="60"/>
  <c r="AU135" i="60"/>
  <c r="AU134" i="60"/>
  <c r="AU133" i="60"/>
  <c r="AU132" i="60"/>
  <c r="AU131" i="60"/>
  <c r="AU130" i="60"/>
  <c r="AU129" i="60"/>
  <c r="AU128" i="60"/>
  <c r="AU127" i="60"/>
  <c r="AU126" i="60"/>
  <c r="AU125" i="60"/>
  <c r="AU124" i="60"/>
  <c r="AU123" i="60"/>
  <c r="AU122" i="60"/>
  <c r="AU121" i="60"/>
  <c r="AU120" i="60"/>
  <c r="AU119" i="60"/>
  <c r="AU118" i="60"/>
  <c r="AU117" i="60"/>
  <c r="AU116" i="60"/>
  <c r="AU115" i="60"/>
  <c r="AU114" i="60"/>
  <c r="AU113" i="60"/>
  <c r="AU112" i="60"/>
  <c r="AU111" i="60"/>
  <c r="AU110" i="60"/>
  <c r="AU109" i="60"/>
  <c r="AU108" i="60"/>
  <c r="AU107" i="60"/>
  <c r="AU106" i="60"/>
  <c r="AU105" i="60"/>
  <c r="AU104" i="60"/>
  <c r="AU103" i="60"/>
  <c r="AU102" i="60"/>
  <c r="AU101" i="60"/>
  <c r="AU100" i="60"/>
  <c r="AU99" i="60"/>
  <c r="AU98" i="60"/>
  <c r="AU97" i="60"/>
  <c r="AU96" i="60"/>
  <c r="AU95" i="60"/>
  <c r="AU94" i="60"/>
  <c r="AU93" i="60"/>
  <c r="AU92" i="60"/>
  <c r="AU91" i="60"/>
  <c r="AU90" i="60"/>
  <c r="AU89" i="60"/>
  <c r="AU88" i="60"/>
  <c r="AU87" i="60"/>
  <c r="AU86" i="60"/>
  <c r="AU85" i="60"/>
  <c r="AU84" i="60"/>
  <c r="AU83" i="60"/>
  <c r="AU82" i="60"/>
  <c r="AU81" i="60"/>
  <c r="AU80" i="60"/>
  <c r="AU79" i="60"/>
  <c r="AU78" i="60"/>
  <c r="AU77" i="60"/>
  <c r="AU76" i="60"/>
  <c r="AU75" i="60"/>
  <c r="AU74" i="60"/>
  <c r="AU73" i="60"/>
  <c r="AU72" i="60"/>
  <c r="AU71" i="60"/>
  <c r="AU70" i="60"/>
  <c r="AU69" i="60"/>
  <c r="AU68" i="60"/>
  <c r="AU67" i="60"/>
  <c r="AU66" i="60"/>
  <c r="AU65" i="60"/>
  <c r="AU64" i="60"/>
  <c r="AU63" i="60"/>
  <c r="AU62" i="60"/>
  <c r="AU61" i="60"/>
  <c r="AU60" i="60"/>
  <c r="AU59" i="60"/>
  <c r="AU58" i="60"/>
  <c r="AU57" i="60"/>
  <c r="AU56" i="60"/>
  <c r="AU55" i="60"/>
  <c r="AU54" i="60"/>
  <c r="AU53" i="60"/>
  <c r="AU52" i="60"/>
  <c r="AU51" i="60"/>
  <c r="AU50" i="60"/>
  <c r="AU49" i="60"/>
  <c r="AU48" i="60"/>
  <c r="AU47" i="60"/>
  <c r="AU46" i="60"/>
  <c r="AU45" i="60"/>
  <c r="AU44" i="60"/>
  <c r="AU43" i="60"/>
  <c r="AU42" i="60"/>
  <c r="AU41" i="60"/>
  <c r="AU40" i="60"/>
  <c r="AU39" i="60"/>
  <c r="AU38" i="60"/>
  <c r="AU37" i="60"/>
  <c r="AU36" i="60"/>
  <c r="AU35" i="60"/>
  <c r="AU34" i="60"/>
  <c r="AU33" i="60"/>
  <c r="AU32" i="60"/>
  <c r="AU31" i="60"/>
  <c r="AU30" i="60"/>
  <c r="AU29" i="60"/>
  <c r="AU28" i="60"/>
  <c r="AU27" i="60"/>
  <c r="AO195" i="60" l="1"/>
  <c r="AL195" i="60"/>
  <c r="AH195" i="60"/>
  <c r="AB195" i="60"/>
  <c r="X195" i="60"/>
  <c r="W195" i="60"/>
  <c r="R195" i="60"/>
  <c r="S195" i="60" s="1"/>
  <c r="T195" i="60" s="1"/>
  <c r="U195" i="60" s="1"/>
  <c r="O195" i="60"/>
  <c r="P195" i="60" s="1"/>
  <c r="Q195" i="60" s="1"/>
  <c r="N195" i="60"/>
  <c r="AO194" i="60"/>
  <c r="AL194" i="60"/>
  <c r="AH194" i="60"/>
  <c r="AB194" i="60"/>
  <c r="X194" i="60"/>
  <c r="W194" i="60"/>
  <c r="R194" i="60"/>
  <c r="S194" i="60" s="1"/>
  <c r="T194" i="60" s="1"/>
  <c r="U194" i="60" s="1"/>
  <c r="O194" i="60"/>
  <c r="P194" i="60" s="1"/>
  <c r="Q194" i="60" s="1"/>
  <c r="N194" i="60"/>
  <c r="AO193" i="60"/>
  <c r="AL193" i="60"/>
  <c r="AH193" i="60"/>
  <c r="AB193" i="60"/>
  <c r="X193" i="60"/>
  <c r="W193" i="60"/>
  <c r="R193" i="60"/>
  <c r="S193" i="60" s="1"/>
  <c r="T193" i="60" s="1"/>
  <c r="U193" i="60" s="1"/>
  <c r="O193" i="60"/>
  <c r="P193" i="60" s="1"/>
  <c r="Q193" i="60" s="1"/>
  <c r="N193" i="60"/>
  <c r="AO192" i="60"/>
  <c r="AL192" i="60"/>
  <c r="AH192" i="60"/>
  <c r="AB192" i="60"/>
  <c r="X192" i="60"/>
  <c r="W192" i="60"/>
  <c r="R192" i="60"/>
  <c r="S192" i="60" s="1"/>
  <c r="T192" i="60" s="1"/>
  <c r="U192" i="60" s="1"/>
  <c r="O192" i="60"/>
  <c r="P192" i="60" s="1"/>
  <c r="Q192" i="60" s="1"/>
  <c r="N192" i="60"/>
  <c r="AO191" i="60"/>
  <c r="AL191" i="60"/>
  <c r="AH191" i="60"/>
  <c r="AB191" i="60"/>
  <c r="X191" i="60"/>
  <c r="W191" i="60"/>
  <c r="R191" i="60"/>
  <c r="S191" i="60" s="1"/>
  <c r="T191" i="60" s="1"/>
  <c r="U191" i="60" s="1"/>
  <c r="O191" i="60"/>
  <c r="P191" i="60" s="1"/>
  <c r="Q191" i="60" s="1"/>
  <c r="N191" i="60"/>
  <c r="AO190" i="60"/>
  <c r="AL190" i="60"/>
  <c r="AH190" i="60"/>
  <c r="AB190" i="60"/>
  <c r="X190" i="60"/>
  <c r="W190" i="60"/>
  <c r="R190" i="60"/>
  <c r="S190" i="60" s="1"/>
  <c r="T190" i="60" s="1"/>
  <c r="U190" i="60" s="1"/>
  <c r="O190" i="60"/>
  <c r="P190" i="60" s="1"/>
  <c r="Q190" i="60" s="1"/>
  <c r="N190" i="60"/>
  <c r="AO189" i="60"/>
  <c r="AL189" i="60"/>
  <c r="AH189" i="60"/>
  <c r="AB189" i="60"/>
  <c r="X189" i="60"/>
  <c r="W189" i="60"/>
  <c r="R189" i="60"/>
  <c r="S189" i="60" s="1"/>
  <c r="T189" i="60" s="1"/>
  <c r="U189" i="60" s="1"/>
  <c r="O189" i="60"/>
  <c r="P189" i="60" s="1"/>
  <c r="Q189" i="60" s="1"/>
  <c r="N189" i="60"/>
  <c r="AO188" i="60"/>
  <c r="AL188" i="60"/>
  <c r="AH188" i="60"/>
  <c r="AB188" i="60"/>
  <c r="X188" i="60"/>
  <c r="W188" i="60"/>
  <c r="R188" i="60"/>
  <c r="S188" i="60" s="1"/>
  <c r="T188" i="60" s="1"/>
  <c r="U188" i="60" s="1"/>
  <c r="O188" i="60"/>
  <c r="P188" i="60" s="1"/>
  <c r="Q188" i="60" s="1"/>
  <c r="N188" i="60"/>
  <c r="AO187" i="60"/>
  <c r="AL187" i="60"/>
  <c r="AH187" i="60"/>
  <c r="AB187" i="60"/>
  <c r="X187" i="60"/>
  <c r="W187" i="60"/>
  <c r="R187" i="60"/>
  <c r="S187" i="60" s="1"/>
  <c r="T187" i="60" s="1"/>
  <c r="U187" i="60" s="1"/>
  <c r="O187" i="60"/>
  <c r="P187" i="60" s="1"/>
  <c r="Q187" i="60" s="1"/>
  <c r="N187" i="60"/>
  <c r="AO186" i="60"/>
  <c r="AL186" i="60"/>
  <c r="AH186" i="60"/>
  <c r="AB186" i="60"/>
  <c r="X186" i="60"/>
  <c r="W186" i="60"/>
  <c r="R186" i="60"/>
  <c r="S186" i="60" s="1"/>
  <c r="T186" i="60" s="1"/>
  <c r="U186" i="60" s="1"/>
  <c r="O186" i="60"/>
  <c r="P186" i="60" s="1"/>
  <c r="Q186" i="60" s="1"/>
  <c r="N186" i="60"/>
  <c r="AO185" i="60"/>
  <c r="AL185" i="60"/>
  <c r="AH185" i="60"/>
  <c r="AB185" i="60"/>
  <c r="X185" i="60"/>
  <c r="W185" i="60"/>
  <c r="R185" i="60"/>
  <c r="S185" i="60" s="1"/>
  <c r="T185" i="60" s="1"/>
  <c r="U185" i="60" s="1"/>
  <c r="O185" i="60"/>
  <c r="P185" i="60" s="1"/>
  <c r="Q185" i="60" s="1"/>
  <c r="N185" i="60"/>
  <c r="AO184" i="60"/>
  <c r="AL184" i="60"/>
  <c r="AH184" i="60"/>
  <c r="AB184" i="60"/>
  <c r="X184" i="60"/>
  <c r="W184" i="60"/>
  <c r="R184" i="60"/>
  <c r="S184" i="60" s="1"/>
  <c r="T184" i="60" s="1"/>
  <c r="U184" i="60" s="1"/>
  <c r="O184" i="60"/>
  <c r="P184" i="60" s="1"/>
  <c r="Q184" i="60" s="1"/>
  <c r="N184" i="60"/>
  <c r="AO183" i="60"/>
  <c r="AL183" i="60"/>
  <c r="AH183" i="60"/>
  <c r="AB183" i="60"/>
  <c r="X183" i="60"/>
  <c r="W183" i="60"/>
  <c r="R183" i="60"/>
  <c r="S183" i="60" s="1"/>
  <c r="T183" i="60" s="1"/>
  <c r="U183" i="60" s="1"/>
  <c r="O183" i="60"/>
  <c r="P183" i="60" s="1"/>
  <c r="Q183" i="60" s="1"/>
  <c r="N183" i="60"/>
  <c r="AO182" i="60"/>
  <c r="AL182" i="60"/>
  <c r="AH182" i="60"/>
  <c r="AB182" i="60"/>
  <c r="X182" i="60"/>
  <c r="W182" i="60"/>
  <c r="R182" i="60"/>
  <c r="S182" i="60" s="1"/>
  <c r="T182" i="60" s="1"/>
  <c r="U182" i="60" s="1"/>
  <c r="O182" i="60"/>
  <c r="P182" i="60" s="1"/>
  <c r="Q182" i="60" s="1"/>
  <c r="N182" i="60"/>
  <c r="AO181" i="60"/>
  <c r="AL181" i="60"/>
  <c r="AH181" i="60"/>
  <c r="AB181" i="60"/>
  <c r="X181" i="60"/>
  <c r="W181" i="60"/>
  <c r="R181" i="60"/>
  <c r="S181" i="60" s="1"/>
  <c r="T181" i="60" s="1"/>
  <c r="U181" i="60" s="1"/>
  <c r="O181" i="60"/>
  <c r="P181" i="60" s="1"/>
  <c r="Q181" i="60" s="1"/>
  <c r="N181" i="60"/>
  <c r="AO180" i="60"/>
  <c r="AL180" i="60"/>
  <c r="AH180" i="60"/>
  <c r="AB180" i="60"/>
  <c r="X180" i="60"/>
  <c r="W180" i="60"/>
  <c r="R180" i="60"/>
  <c r="S180" i="60" s="1"/>
  <c r="T180" i="60" s="1"/>
  <c r="U180" i="60" s="1"/>
  <c r="O180" i="60"/>
  <c r="P180" i="60" s="1"/>
  <c r="Q180" i="60" s="1"/>
  <c r="N180" i="60"/>
  <c r="AO179" i="60"/>
  <c r="AL179" i="60"/>
  <c r="AH179" i="60"/>
  <c r="AB179" i="60"/>
  <c r="X179" i="60"/>
  <c r="W179" i="60"/>
  <c r="R179" i="60"/>
  <c r="S179" i="60" s="1"/>
  <c r="T179" i="60" s="1"/>
  <c r="U179" i="60" s="1"/>
  <c r="O179" i="60"/>
  <c r="P179" i="60" s="1"/>
  <c r="Q179" i="60" s="1"/>
  <c r="N179" i="60"/>
  <c r="AO178" i="60"/>
  <c r="AL178" i="60"/>
  <c r="AH178" i="60"/>
  <c r="AB178" i="60"/>
  <c r="X178" i="60"/>
  <c r="W178" i="60"/>
  <c r="R178" i="60"/>
  <c r="S178" i="60" s="1"/>
  <c r="T178" i="60" s="1"/>
  <c r="U178" i="60" s="1"/>
  <c r="O178" i="60"/>
  <c r="P178" i="60" s="1"/>
  <c r="Q178" i="60" s="1"/>
  <c r="N178" i="60"/>
  <c r="AO177" i="60"/>
  <c r="AL177" i="60"/>
  <c r="AH177" i="60"/>
  <c r="AB177" i="60"/>
  <c r="X177" i="60"/>
  <c r="W177" i="60"/>
  <c r="R177" i="60"/>
  <c r="S177" i="60" s="1"/>
  <c r="T177" i="60" s="1"/>
  <c r="U177" i="60" s="1"/>
  <c r="O177" i="60"/>
  <c r="P177" i="60" s="1"/>
  <c r="Q177" i="60" s="1"/>
  <c r="N177" i="60"/>
  <c r="AO176" i="60"/>
  <c r="AL176" i="60"/>
  <c r="AH176" i="60"/>
  <c r="AB176" i="60"/>
  <c r="X176" i="60"/>
  <c r="W176" i="60"/>
  <c r="R176" i="60"/>
  <c r="S176" i="60" s="1"/>
  <c r="T176" i="60" s="1"/>
  <c r="U176" i="60" s="1"/>
  <c r="O176" i="60"/>
  <c r="P176" i="60" s="1"/>
  <c r="Q176" i="60" s="1"/>
  <c r="N176" i="60"/>
  <c r="AO175" i="60"/>
  <c r="AL175" i="60"/>
  <c r="AH175" i="60"/>
  <c r="AB175" i="60"/>
  <c r="X175" i="60"/>
  <c r="W175" i="60"/>
  <c r="R175" i="60"/>
  <c r="S175" i="60" s="1"/>
  <c r="T175" i="60" s="1"/>
  <c r="U175" i="60" s="1"/>
  <c r="O175" i="60"/>
  <c r="P175" i="60" s="1"/>
  <c r="Q175" i="60" s="1"/>
  <c r="N175" i="60"/>
  <c r="AO174" i="60"/>
  <c r="AL174" i="60"/>
  <c r="AH174" i="60"/>
  <c r="AB174" i="60"/>
  <c r="X174" i="60"/>
  <c r="W174" i="60"/>
  <c r="R174" i="60"/>
  <c r="S174" i="60" s="1"/>
  <c r="T174" i="60" s="1"/>
  <c r="U174" i="60" s="1"/>
  <c r="O174" i="60"/>
  <c r="P174" i="60" s="1"/>
  <c r="Q174" i="60" s="1"/>
  <c r="N174" i="60"/>
  <c r="AO173" i="60"/>
  <c r="AL173" i="60"/>
  <c r="AH173" i="60"/>
  <c r="AB173" i="60"/>
  <c r="X173" i="60"/>
  <c r="W173" i="60"/>
  <c r="R173" i="60"/>
  <c r="S173" i="60" s="1"/>
  <c r="T173" i="60" s="1"/>
  <c r="U173" i="60" s="1"/>
  <c r="O173" i="60"/>
  <c r="P173" i="60" s="1"/>
  <c r="Q173" i="60" s="1"/>
  <c r="N173" i="60"/>
  <c r="AO172" i="60"/>
  <c r="AL172" i="60"/>
  <c r="AH172" i="60"/>
  <c r="AB172" i="60"/>
  <c r="X172" i="60"/>
  <c r="W172" i="60"/>
  <c r="R172" i="60"/>
  <c r="S172" i="60" s="1"/>
  <c r="T172" i="60" s="1"/>
  <c r="U172" i="60" s="1"/>
  <c r="O172" i="60"/>
  <c r="P172" i="60" s="1"/>
  <c r="Q172" i="60" s="1"/>
  <c r="N172" i="60"/>
  <c r="AO171" i="60"/>
  <c r="AL171" i="60"/>
  <c r="AH171" i="60"/>
  <c r="AB171" i="60"/>
  <c r="X171" i="60"/>
  <c r="W171" i="60"/>
  <c r="R171" i="60"/>
  <c r="S171" i="60" s="1"/>
  <c r="T171" i="60" s="1"/>
  <c r="U171" i="60" s="1"/>
  <c r="O171" i="60"/>
  <c r="P171" i="60" s="1"/>
  <c r="Q171" i="60" s="1"/>
  <c r="N171" i="60"/>
  <c r="AO170" i="60"/>
  <c r="AL170" i="60"/>
  <c r="AH170" i="60"/>
  <c r="AB170" i="60"/>
  <c r="X170" i="60"/>
  <c r="W170" i="60"/>
  <c r="R170" i="60"/>
  <c r="S170" i="60" s="1"/>
  <c r="T170" i="60" s="1"/>
  <c r="U170" i="60" s="1"/>
  <c r="O170" i="60"/>
  <c r="P170" i="60" s="1"/>
  <c r="Q170" i="60" s="1"/>
  <c r="N170" i="60"/>
  <c r="AO169" i="60"/>
  <c r="AL169" i="60"/>
  <c r="AH169" i="60"/>
  <c r="AB169" i="60"/>
  <c r="X169" i="60"/>
  <c r="W169" i="60"/>
  <c r="R169" i="60"/>
  <c r="S169" i="60" s="1"/>
  <c r="T169" i="60" s="1"/>
  <c r="U169" i="60" s="1"/>
  <c r="O169" i="60"/>
  <c r="P169" i="60" s="1"/>
  <c r="Q169" i="60" s="1"/>
  <c r="N169" i="60"/>
  <c r="AO168" i="60"/>
  <c r="AL168" i="60"/>
  <c r="AH168" i="60"/>
  <c r="AB168" i="60"/>
  <c r="X168" i="60"/>
  <c r="W168" i="60"/>
  <c r="R168" i="60"/>
  <c r="S168" i="60" s="1"/>
  <c r="T168" i="60" s="1"/>
  <c r="U168" i="60" s="1"/>
  <c r="O168" i="60"/>
  <c r="P168" i="60" s="1"/>
  <c r="Q168" i="60" s="1"/>
  <c r="N168" i="60"/>
  <c r="AO167" i="60"/>
  <c r="AL167" i="60"/>
  <c r="AH167" i="60"/>
  <c r="AB167" i="60"/>
  <c r="X167" i="60"/>
  <c r="W167" i="60"/>
  <c r="R167" i="60"/>
  <c r="S167" i="60" s="1"/>
  <c r="T167" i="60" s="1"/>
  <c r="U167" i="60" s="1"/>
  <c r="O167" i="60"/>
  <c r="P167" i="60" s="1"/>
  <c r="Q167" i="60" s="1"/>
  <c r="N167" i="60"/>
  <c r="AO166" i="60"/>
  <c r="AL166" i="60"/>
  <c r="AH166" i="60"/>
  <c r="AB166" i="60"/>
  <c r="X166" i="60"/>
  <c r="W166" i="60"/>
  <c r="R166" i="60"/>
  <c r="S166" i="60" s="1"/>
  <c r="T166" i="60" s="1"/>
  <c r="U166" i="60" s="1"/>
  <c r="O166" i="60"/>
  <c r="P166" i="60" s="1"/>
  <c r="Q166" i="60" s="1"/>
  <c r="N166" i="60"/>
  <c r="AO165" i="60"/>
  <c r="AL165" i="60"/>
  <c r="AH165" i="60"/>
  <c r="AB165" i="60"/>
  <c r="X165" i="60"/>
  <c r="W165" i="60"/>
  <c r="R165" i="60"/>
  <c r="S165" i="60" s="1"/>
  <c r="T165" i="60" s="1"/>
  <c r="U165" i="60" s="1"/>
  <c r="O165" i="60"/>
  <c r="P165" i="60" s="1"/>
  <c r="Q165" i="60" s="1"/>
  <c r="N165" i="60"/>
  <c r="AO164" i="60"/>
  <c r="AL164" i="60"/>
  <c r="AH164" i="60"/>
  <c r="AB164" i="60"/>
  <c r="X164" i="60"/>
  <c r="W164" i="60"/>
  <c r="R164" i="60"/>
  <c r="S164" i="60" s="1"/>
  <c r="T164" i="60" s="1"/>
  <c r="U164" i="60" s="1"/>
  <c r="O164" i="60"/>
  <c r="P164" i="60" s="1"/>
  <c r="Q164" i="60" s="1"/>
  <c r="N164" i="60"/>
  <c r="AO163" i="60"/>
  <c r="AL163" i="60"/>
  <c r="AH163" i="60"/>
  <c r="AB163" i="60"/>
  <c r="X163" i="60"/>
  <c r="W163" i="60"/>
  <c r="R163" i="60"/>
  <c r="S163" i="60" s="1"/>
  <c r="T163" i="60" s="1"/>
  <c r="U163" i="60" s="1"/>
  <c r="O163" i="60"/>
  <c r="P163" i="60" s="1"/>
  <c r="Q163" i="60" s="1"/>
  <c r="N163" i="60"/>
  <c r="AO162" i="60"/>
  <c r="AL162" i="60"/>
  <c r="AH162" i="60"/>
  <c r="AB162" i="60"/>
  <c r="X162" i="60"/>
  <c r="W162" i="60"/>
  <c r="R162" i="60"/>
  <c r="S162" i="60" s="1"/>
  <c r="T162" i="60" s="1"/>
  <c r="U162" i="60" s="1"/>
  <c r="O162" i="60"/>
  <c r="P162" i="60" s="1"/>
  <c r="Q162" i="60" s="1"/>
  <c r="N162" i="60"/>
  <c r="AO161" i="60"/>
  <c r="AL161" i="60"/>
  <c r="AH161" i="60"/>
  <c r="AB161" i="60"/>
  <c r="X161" i="60"/>
  <c r="W161" i="60"/>
  <c r="R161" i="60"/>
  <c r="S161" i="60" s="1"/>
  <c r="T161" i="60" s="1"/>
  <c r="U161" i="60" s="1"/>
  <c r="O161" i="60"/>
  <c r="P161" i="60" s="1"/>
  <c r="Q161" i="60" s="1"/>
  <c r="N161" i="60"/>
  <c r="AO160" i="60"/>
  <c r="AL160" i="60"/>
  <c r="AH160" i="60"/>
  <c r="AB160" i="60"/>
  <c r="X160" i="60"/>
  <c r="W160" i="60"/>
  <c r="R160" i="60"/>
  <c r="S160" i="60" s="1"/>
  <c r="T160" i="60" s="1"/>
  <c r="U160" i="60" s="1"/>
  <c r="O160" i="60"/>
  <c r="P160" i="60" s="1"/>
  <c r="Q160" i="60" s="1"/>
  <c r="N160" i="60"/>
  <c r="AO159" i="60"/>
  <c r="AL159" i="60"/>
  <c r="AH159" i="60"/>
  <c r="AB159" i="60"/>
  <c r="X159" i="60"/>
  <c r="W159" i="60"/>
  <c r="R159" i="60"/>
  <c r="S159" i="60" s="1"/>
  <c r="T159" i="60" s="1"/>
  <c r="U159" i="60" s="1"/>
  <c r="O159" i="60"/>
  <c r="P159" i="60" s="1"/>
  <c r="Q159" i="60" s="1"/>
  <c r="N159" i="60"/>
  <c r="AO158" i="60"/>
  <c r="AL158" i="60"/>
  <c r="AH158" i="60"/>
  <c r="AB158" i="60"/>
  <c r="X158" i="60"/>
  <c r="W158" i="60"/>
  <c r="R158" i="60"/>
  <c r="S158" i="60" s="1"/>
  <c r="T158" i="60" s="1"/>
  <c r="U158" i="60" s="1"/>
  <c r="O158" i="60"/>
  <c r="P158" i="60" s="1"/>
  <c r="Q158" i="60" s="1"/>
  <c r="N158" i="60"/>
  <c r="AO157" i="60"/>
  <c r="AL157" i="60"/>
  <c r="AH157" i="60"/>
  <c r="AB157" i="60"/>
  <c r="X157" i="60"/>
  <c r="W157" i="60"/>
  <c r="R157" i="60"/>
  <c r="S157" i="60" s="1"/>
  <c r="T157" i="60" s="1"/>
  <c r="U157" i="60" s="1"/>
  <c r="O157" i="60"/>
  <c r="P157" i="60" s="1"/>
  <c r="Q157" i="60" s="1"/>
  <c r="N157" i="60"/>
  <c r="AO156" i="60"/>
  <c r="AL156" i="60"/>
  <c r="AH156" i="60"/>
  <c r="AB156" i="60"/>
  <c r="X156" i="60"/>
  <c r="W156" i="60"/>
  <c r="R156" i="60"/>
  <c r="S156" i="60" s="1"/>
  <c r="T156" i="60" s="1"/>
  <c r="U156" i="60" s="1"/>
  <c r="O156" i="60"/>
  <c r="P156" i="60" s="1"/>
  <c r="Q156" i="60" s="1"/>
  <c r="N156" i="60"/>
  <c r="AO155" i="60"/>
  <c r="AL155" i="60"/>
  <c r="AH155" i="60"/>
  <c r="AB155" i="60"/>
  <c r="X155" i="60"/>
  <c r="W155" i="60"/>
  <c r="R155" i="60"/>
  <c r="S155" i="60" s="1"/>
  <c r="T155" i="60" s="1"/>
  <c r="U155" i="60" s="1"/>
  <c r="O155" i="60"/>
  <c r="P155" i="60" s="1"/>
  <c r="Q155" i="60" s="1"/>
  <c r="N155" i="60"/>
  <c r="AO154" i="60"/>
  <c r="AL154" i="60"/>
  <c r="AH154" i="60"/>
  <c r="AB154" i="60"/>
  <c r="X154" i="60"/>
  <c r="W154" i="60"/>
  <c r="R154" i="60"/>
  <c r="S154" i="60" s="1"/>
  <c r="T154" i="60" s="1"/>
  <c r="U154" i="60" s="1"/>
  <c r="O154" i="60"/>
  <c r="P154" i="60" s="1"/>
  <c r="Q154" i="60" s="1"/>
  <c r="N154" i="60"/>
  <c r="AO153" i="60"/>
  <c r="AL153" i="60"/>
  <c r="AH153" i="60"/>
  <c r="AB153" i="60"/>
  <c r="X153" i="60"/>
  <c r="W153" i="60"/>
  <c r="R153" i="60"/>
  <c r="S153" i="60" s="1"/>
  <c r="T153" i="60" s="1"/>
  <c r="U153" i="60" s="1"/>
  <c r="O153" i="60"/>
  <c r="P153" i="60" s="1"/>
  <c r="Q153" i="60" s="1"/>
  <c r="N153" i="60"/>
  <c r="AO152" i="60"/>
  <c r="AL152" i="60"/>
  <c r="AH152" i="60"/>
  <c r="AB152" i="60"/>
  <c r="X152" i="60"/>
  <c r="W152" i="60"/>
  <c r="R152" i="60"/>
  <c r="S152" i="60" s="1"/>
  <c r="T152" i="60" s="1"/>
  <c r="U152" i="60" s="1"/>
  <c r="O152" i="60"/>
  <c r="P152" i="60" s="1"/>
  <c r="Q152" i="60" s="1"/>
  <c r="N152" i="60"/>
  <c r="AO151" i="60"/>
  <c r="AL151" i="60"/>
  <c r="AH151" i="60"/>
  <c r="AB151" i="60"/>
  <c r="X151" i="60"/>
  <c r="W151" i="60"/>
  <c r="R151" i="60"/>
  <c r="S151" i="60" s="1"/>
  <c r="T151" i="60" s="1"/>
  <c r="U151" i="60" s="1"/>
  <c r="O151" i="60"/>
  <c r="P151" i="60" s="1"/>
  <c r="Q151" i="60" s="1"/>
  <c r="N151" i="60"/>
  <c r="AO150" i="60"/>
  <c r="AL150" i="60"/>
  <c r="AH150" i="60"/>
  <c r="AB150" i="60"/>
  <c r="X150" i="60"/>
  <c r="W150" i="60"/>
  <c r="R150" i="60"/>
  <c r="S150" i="60" s="1"/>
  <c r="T150" i="60" s="1"/>
  <c r="U150" i="60" s="1"/>
  <c r="O150" i="60"/>
  <c r="P150" i="60" s="1"/>
  <c r="Q150" i="60" s="1"/>
  <c r="N150" i="60"/>
  <c r="AO149" i="60"/>
  <c r="AL149" i="60"/>
  <c r="AH149" i="60"/>
  <c r="AB149" i="60"/>
  <c r="X149" i="60"/>
  <c r="W149" i="60"/>
  <c r="R149" i="60"/>
  <c r="S149" i="60" s="1"/>
  <c r="T149" i="60" s="1"/>
  <c r="U149" i="60" s="1"/>
  <c r="O149" i="60"/>
  <c r="P149" i="60" s="1"/>
  <c r="Q149" i="60" s="1"/>
  <c r="N149" i="60"/>
  <c r="AO148" i="60"/>
  <c r="AL148" i="60"/>
  <c r="AH148" i="60"/>
  <c r="AB148" i="60"/>
  <c r="X148" i="60"/>
  <c r="W148" i="60"/>
  <c r="R148" i="60"/>
  <c r="S148" i="60" s="1"/>
  <c r="T148" i="60" s="1"/>
  <c r="U148" i="60" s="1"/>
  <c r="O148" i="60"/>
  <c r="P148" i="60" s="1"/>
  <c r="Q148" i="60" s="1"/>
  <c r="N148" i="60"/>
  <c r="AO147" i="60"/>
  <c r="AL147" i="60"/>
  <c r="AH147" i="60"/>
  <c r="AB147" i="60"/>
  <c r="X147" i="60"/>
  <c r="W147" i="60"/>
  <c r="R147" i="60"/>
  <c r="S147" i="60" s="1"/>
  <c r="T147" i="60" s="1"/>
  <c r="U147" i="60" s="1"/>
  <c r="O147" i="60"/>
  <c r="P147" i="60" s="1"/>
  <c r="Q147" i="60" s="1"/>
  <c r="N147" i="60"/>
  <c r="AO146" i="60"/>
  <c r="AL146" i="60"/>
  <c r="AH146" i="60"/>
  <c r="AB146" i="60"/>
  <c r="X146" i="60"/>
  <c r="W146" i="60"/>
  <c r="R146" i="60"/>
  <c r="S146" i="60" s="1"/>
  <c r="T146" i="60" s="1"/>
  <c r="U146" i="60" s="1"/>
  <c r="O146" i="60"/>
  <c r="P146" i="60" s="1"/>
  <c r="Q146" i="60" s="1"/>
  <c r="N146" i="60"/>
  <c r="AO145" i="60"/>
  <c r="AL145" i="60"/>
  <c r="AH145" i="60"/>
  <c r="AB145" i="60"/>
  <c r="X145" i="60"/>
  <c r="W145" i="60"/>
  <c r="R145" i="60"/>
  <c r="S145" i="60" s="1"/>
  <c r="T145" i="60" s="1"/>
  <c r="U145" i="60" s="1"/>
  <c r="O145" i="60"/>
  <c r="P145" i="60" s="1"/>
  <c r="Q145" i="60" s="1"/>
  <c r="N145" i="60"/>
  <c r="AO144" i="60"/>
  <c r="AL144" i="60"/>
  <c r="AH144" i="60"/>
  <c r="AB144" i="60"/>
  <c r="X144" i="60"/>
  <c r="W144" i="60"/>
  <c r="R144" i="60"/>
  <c r="S144" i="60" s="1"/>
  <c r="T144" i="60" s="1"/>
  <c r="U144" i="60" s="1"/>
  <c r="O144" i="60"/>
  <c r="P144" i="60" s="1"/>
  <c r="Q144" i="60" s="1"/>
  <c r="N144" i="60"/>
  <c r="AO143" i="60"/>
  <c r="AL143" i="60"/>
  <c r="AH143" i="60"/>
  <c r="AB143" i="60"/>
  <c r="X143" i="60"/>
  <c r="W143" i="60"/>
  <c r="R143" i="60"/>
  <c r="S143" i="60" s="1"/>
  <c r="T143" i="60" s="1"/>
  <c r="U143" i="60" s="1"/>
  <c r="O143" i="60"/>
  <c r="P143" i="60" s="1"/>
  <c r="Q143" i="60" s="1"/>
  <c r="N143" i="60"/>
  <c r="AO142" i="60"/>
  <c r="AL142" i="60"/>
  <c r="AH142" i="60"/>
  <c r="AB142" i="60"/>
  <c r="X142" i="60"/>
  <c r="W142" i="60"/>
  <c r="R142" i="60"/>
  <c r="S142" i="60" s="1"/>
  <c r="T142" i="60" s="1"/>
  <c r="U142" i="60" s="1"/>
  <c r="O142" i="60"/>
  <c r="P142" i="60" s="1"/>
  <c r="Q142" i="60" s="1"/>
  <c r="N142" i="60"/>
  <c r="AO141" i="60"/>
  <c r="AL141" i="60"/>
  <c r="AH141" i="60"/>
  <c r="AB141" i="60"/>
  <c r="X141" i="60"/>
  <c r="W141" i="60"/>
  <c r="R141" i="60"/>
  <c r="S141" i="60" s="1"/>
  <c r="T141" i="60" s="1"/>
  <c r="U141" i="60" s="1"/>
  <c r="O141" i="60"/>
  <c r="P141" i="60" s="1"/>
  <c r="Q141" i="60" s="1"/>
  <c r="N141" i="60"/>
  <c r="AO140" i="60"/>
  <c r="AL140" i="60"/>
  <c r="AH140" i="60"/>
  <c r="AB140" i="60"/>
  <c r="X140" i="60"/>
  <c r="W140" i="60"/>
  <c r="R140" i="60"/>
  <c r="S140" i="60" s="1"/>
  <c r="T140" i="60" s="1"/>
  <c r="U140" i="60" s="1"/>
  <c r="O140" i="60"/>
  <c r="P140" i="60" s="1"/>
  <c r="Q140" i="60" s="1"/>
  <c r="N140" i="60"/>
  <c r="AO139" i="60"/>
  <c r="AL139" i="60"/>
  <c r="AH139" i="60"/>
  <c r="AB139" i="60"/>
  <c r="X139" i="60"/>
  <c r="W139" i="60"/>
  <c r="R139" i="60"/>
  <c r="S139" i="60" s="1"/>
  <c r="T139" i="60" s="1"/>
  <c r="U139" i="60" s="1"/>
  <c r="O139" i="60"/>
  <c r="P139" i="60" s="1"/>
  <c r="Q139" i="60" s="1"/>
  <c r="N139" i="60"/>
  <c r="AO138" i="60"/>
  <c r="AL138" i="60"/>
  <c r="AH138" i="60"/>
  <c r="AB138" i="60"/>
  <c r="X138" i="60"/>
  <c r="W138" i="60"/>
  <c r="R138" i="60"/>
  <c r="S138" i="60" s="1"/>
  <c r="T138" i="60" s="1"/>
  <c r="U138" i="60" s="1"/>
  <c r="O138" i="60"/>
  <c r="P138" i="60" s="1"/>
  <c r="Q138" i="60" s="1"/>
  <c r="N138" i="60"/>
  <c r="AO137" i="60"/>
  <c r="AL137" i="60"/>
  <c r="AH137" i="60"/>
  <c r="AB137" i="60"/>
  <c r="X137" i="60"/>
  <c r="W137" i="60"/>
  <c r="R137" i="60"/>
  <c r="S137" i="60" s="1"/>
  <c r="T137" i="60" s="1"/>
  <c r="U137" i="60" s="1"/>
  <c r="O137" i="60"/>
  <c r="P137" i="60" s="1"/>
  <c r="Q137" i="60" s="1"/>
  <c r="N137" i="60"/>
  <c r="AO136" i="60"/>
  <c r="AL136" i="60"/>
  <c r="AH136" i="60"/>
  <c r="AB136" i="60"/>
  <c r="X136" i="60"/>
  <c r="W136" i="60"/>
  <c r="R136" i="60"/>
  <c r="S136" i="60" s="1"/>
  <c r="T136" i="60" s="1"/>
  <c r="U136" i="60" s="1"/>
  <c r="O136" i="60"/>
  <c r="P136" i="60" s="1"/>
  <c r="Q136" i="60" s="1"/>
  <c r="N136" i="60"/>
  <c r="AO135" i="60"/>
  <c r="AL135" i="60"/>
  <c r="AH135" i="60"/>
  <c r="AB135" i="60"/>
  <c r="X135" i="60"/>
  <c r="W135" i="60"/>
  <c r="R135" i="60"/>
  <c r="S135" i="60" s="1"/>
  <c r="T135" i="60" s="1"/>
  <c r="U135" i="60" s="1"/>
  <c r="O135" i="60"/>
  <c r="P135" i="60" s="1"/>
  <c r="Q135" i="60" s="1"/>
  <c r="N135" i="60"/>
  <c r="AO134" i="60"/>
  <c r="AL134" i="60"/>
  <c r="AH134" i="60"/>
  <c r="AB134" i="60"/>
  <c r="X134" i="60"/>
  <c r="W134" i="60"/>
  <c r="R134" i="60"/>
  <c r="S134" i="60" s="1"/>
  <c r="T134" i="60" s="1"/>
  <c r="U134" i="60" s="1"/>
  <c r="O134" i="60"/>
  <c r="P134" i="60" s="1"/>
  <c r="Q134" i="60" s="1"/>
  <c r="N134" i="60"/>
  <c r="AO133" i="60"/>
  <c r="AL133" i="60"/>
  <c r="AH133" i="60"/>
  <c r="AB133" i="60"/>
  <c r="X133" i="60"/>
  <c r="W133" i="60"/>
  <c r="R133" i="60"/>
  <c r="S133" i="60" s="1"/>
  <c r="T133" i="60" s="1"/>
  <c r="U133" i="60" s="1"/>
  <c r="O133" i="60"/>
  <c r="P133" i="60" s="1"/>
  <c r="Q133" i="60" s="1"/>
  <c r="N133" i="60"/>
  <c r="AO132" i="60"/>
  <c r="AL132" i="60"/>
  <c r="AH132" i="60"/>
  <c r="AB132" i="60"/>
  <c r="X132" i="60"/>
  <c r="W132" i="60"/>
  <c r="R132" i="60"/>
  <c r="S132" i="60" s="1"/>
  <c r="T132" i="60" s="1"/>
  <c r="U132" i="60" s="1"/>
  <c r="O132" i="60"/>
  <c r="P132" i="60" s="1"/>
  <c r="Q132" i="60" s="1"/>
  <c r="N132" i="60"/>
  <c r="AO131" i="60"/>
  <c r="AL131" i="60"/>
  <c r="AH131" i="60"/>
  <c r="AB131" i="60"/>
  <c r="X131" i="60"/>
  <c r="W131" i="60"/>
  <c r="R131" i="60"/>
  <c r="S131" i="60" s="1"/>
  <c r="T131" i="60" s="1"/>
  <c r="U131" i="60" s="1"/>
  <c r="O131" i="60"/>
  <c r="P131" i="60" s="1"/>
  <c r="Q131" i="60" s="1"/>
  <c r="N131" i="60"/>
  <c r="AO130" i="60"/>
  <c r="AL130" i="60"/>
  <c r="AH130" i="60"/>
  <c r="AB130" i="60"/>
  <c r="X130" i="60"/>
  <c r="W130" i="60"/>
  <c r="R130" i="60"/>
  <c r="S130" i="60" s="1"/>
  <c r="T130" i="60" s="1"/>
  <c r="U130" i="60" s="1"/>
  <c r="O130" i="60"/>
  <c r="P130" i="60" s="1"/>
  <c r="Q130" i="60" s="1"/>
  <c r="N130" i="60"/>
  <c r="AO129" i="60"/>
  <c r="AL129" i="60"/>
  <c r="AH129" i="60"/>
  <c r="AB129" i="60"/>
  <c r="X129" i="60"/>
  <c r="W129" i="60"/>
  <c r="R129" i="60"/>
  <c r="S129" i="60" s="1"/>
  <c r="T129" i="60" s="1"/>
  <c r="U129" i="60" s="1"/>
  <c r="O129" i="60"/>
  <c r="P129" i="60" s="1"/>
  <c r="Q129" i="60" s="1"/>
  <c r="N129" i="60"/>
  <c r="AO128" i="60"/>
  <c r="AL128" i="60"/>
  <c r="AH128" i="60"/>
  <c r="AB128" i="60"/>
  <c r="X128" i="60"/>
  <c r="W128" i="60"/>
  <c r="R128" i="60"/>
  <c r="S128" i="60" s="1"/>
  <c r="T128" i="60" s="1"/>
  <c r="U128" i="60" s="1"/>
  <c r="O128" i="60"/>
  <c r="P128" i="60" s="1"/>
  <c r="Q128" i="60" s="1"/>
  <c r="N128" i="60"/>
  <c r="AO127" i="60"/>
  <c r="AL127" i="60"/>
  <c r="AH127" i="60"/>
  <c r="AB127" i="60"/>
  <c r="X127" i="60"/>
  <c r="W127" i="60"/>
  <c r="R127" i="60"/>
  <c r="S127" i="60" s="1"/>
  <c r="T127" i="60" s="1"/>
  <c r="U127" i="60" s="1"/>
  <c r="O127" i="60"/>
  <c r="P127" i="60" s="1"/>
  <c r="Q127" i="60" s="1"/>
  <c r="N127" i="60"/>
  <c r="AO126" i="60"/>
  <c r="AL126" i="60"/>
  <c r="AH126" i="60"/>
  <c r="AB126" i="60"/>
  <c r="X126" i="60"/>
  <c r="W126" i="60"/>
  <c r="R126" i="60"/>
  <c r="S126" i="60" s="1"/>
  <c r="T126" i="60" s="1"/>
  <c r="U126" i="60" s="1"/>
  <c r="O126" i="60"/>
  <c r="P126" i="60" s="1"/>
  <c r="Q126" i="60" s="1"/>
  <c r="N126" i="60"/>
  <c r="AO125" i="60"/>
  <c r="AL125" i="60"/>
  <c r="AH125" i="60"/>
  <c r="AB125" i="60"/>
  <c r="X125" i="60"/>
  <c r="W125" i="60"/>
  <c r="R125" i="60"/>
  <c r="S125" i="60" s="1"/>
  <c r="T125" i="60" s="1"/>
  <c r="U125" i="60" s="1"/>
  <c r="O125" i="60"/>
  <c r="P125" i="60" s="1"/>
  <c r="Q125" i="60" s="1"/>
  <c r="N125" i="60"/>
  <c r="AO124" i="60"/>
  <c r="AL124" i="60"/>
  <c r="AH124" i="60"/>
  <c r="AB124" i="60"/>
  <c r="X124" i="60"/>
  <c r="W124" i="60"/>
  <c r="R124" i="60"/>
  <c r="S124" i="60" s="1"/>
  <c r="T124" i="60" s="1"/>
  <c r="U124" i="60" s="1"/>
  <c r="O124" i="60"/>
  <c r="P124" i="60" s="1"/>
  <c r="Q124" i="60" s="1"/>
  <c r="N124" i="60"/>
  <c r="AO123" i="60"/>
  <c r="AL123" i="60"/>
  <c r="AH123" i="60"/>
  <c r="AB123" i="60"/>
  <c r="X123" i="60"/>
  <c r="W123" i="60"/>
  <c r="R123" i="60"/>
  <c r="S123" i="60" s="1"/>
  <c r="T123" i="60" s="1"/>
  <c r="U123" i="60" s="1"/>
  <c r="O123" i="60"/>
  <c r="P123" i="60" s="1"/>
  <c r="Q123" i="60" s="1"/>
  <c r="N123" i="60"/>
  <c r="AO122" i="60"/>
  <c r="AL122" i="60"/>
  <c r="AH122" i="60"/>
  <c r="AB122" i="60"/>
  <c r="X122" i="60"/>
  <c r="W122" i="60"/>
  <c r="R122" i="60"/>
  <c r="S122" i="60" s="1"/>
  <c r="T122" i="60" s="1"/>
  <c r="U122" i="60" s="1"/>
  <c r="O122" i="60"/>
  <c r="P122" i="60" s="1"/>
  <c r="Q122" i="60" s="1"/>
  <c r="N122" i="60"/>
  <c r="AO121" i="60"/>
  <c r="AL121" i="60"/>
  <c r="AH121" i="60"/>
  <c r="AB121" i="60"/>
  <c r="X121" i="60"/>
  <c r="W121" i="60"/>
  <c r="R121" i="60"/>
  <c r="S121" i="60" s="1"/>
  <c r="T121" i="60" s="1"/>
  <c r="U121" i="60" s="1"/>
  <c r="O121" i="60"/>
  <c r="P121" i="60" s="1"/>
  <c r="Q121" i="60" s="1"/>
  <c r="N121" i="60"/>
  <c r="AO120" i="60"/>
  <c r="AL120" i="60"/>
  <c r="AH120" i="60"/>
  <c r="AB120" i="60"/>
  <c r="X120" i="60"/>
  <c r="W120" i="60"/>
  <c r="R120" i="60"/>
  <c r="S120" i="60" s="1"/>
  <c r="T120" i="60" s="1"/>
  <c r="U120" i="60" s="1"/>
  <c r="O120" i="60"/>
  <c r="P120" i="60" s="1"/>
  <c r="Q120" i="60" s="1"/>
  <c r="N120" i="60"/>
  <c r="AO119" i="60"/>
  <c r="AL119" i="60"/>
  <c r="AH119" i="60"/>
  <c r="AB119" i="60"/>
  <c r="X119" i="60"/>
  <c r="W119" i="60"/>
  <c r="R119" i="60"/>
  <c r="S119" i="60" s="1"/>
  <c r="T119" i="60" s="1"/>
  <c r="U119" i="60" s="1"/>
  <c r="O119" i="60"/>
  <c r="P119" i="60" s="1"/>
  <c r="Q119" i="60" s="1"/>
  <c r="N119" i="60"/>
  <c r="AO118" i="60"/>
  <c r="AL118" i="60"/>
  <c r="AH118" i="60"/>
  <c r="AB118" i="60"/>
  <c r="X118" i="60"/>
  <c r="W118" i="60"/>
  <c r="R118" i="60"/>
  <c r="S118" i="60" s="1"/>
  <c r="T118" i="60" s="1"/>
  <c r="U118" i="60" s="1"/>
  <c r="O118" i="60"/>
  <c r="P118" i="60" s="1"/>
  <c r="Q118" i="60" s="1"/>
  <c r="N118" i="60"/>
  <c r="AO117" i="60"/>
  <c r="AL117" i="60"/>
  <c r="AH117" i="60"/>
  <c r="AB117" i="60"/>
  <c r="X117" i="60"/>
  <c r="W117" i="60"/>
  <c r="R117" i="60"/>
  <c r="S117" i="60" s="1"/>
  <c r="T117" i="60" s="1"/>
  <c r="U117" i="60" s="1"/>
  <c r="O117" i="60"/>
  <c r="P117" i="60" s="1"/>
  <c r="Q117" i="60" s="1"/>
  <c r="N117" i="60"/>
  <c r="AO116" i="60"/>
  <c r="AL116" i="60"/>
  <c r="AH116" i="60"/>
  <c r="AB116" i="60"/>
  <c r="X116" i="60"/>
  <c r="W116" i="60"/>
  <c r="R116" i="60"/>
  <c r="S116" i="60" s="1"/>
  <c r="T116" i="60" s="1"/>
  <c r="U116" i="60" s="1"/>
  <c r="O116" i="60"/>
  <c r="P116" i="60" s="1"/>
  <c r="Q116" i="60" s="1"/>
  <c r="N116" i="60"/>
  <c r="AO115" i="60"/>
  <c r="AL115" i="60"/>
  <c r="AH115" i="60"/>
  <c r="AB115" i="60"/>
  <c r="X115" i="60"/>
  <c r="W115" i="60"/>
  <c r="R115" i="60"/>
  <c r="S115" i="60" s="1"/>
  <c r="T115" i="60" s="1"/>
  <c r="U115" i="60" s="1"/>
  <c r="O115" i="60"/>
  <c r="P115" i="60" s="1"/>
  <c r="Q115" i="60" s="1"/>
  <c r="N115" i="60"/>
  <c r="AO114" i="60"/>
  <c r="AL114" i="60"/>
  <c r="AH114" i="60"/>
  <c r="AB114" i="60"/>
  <c r="X114" i="60"/>
  <c r="W114" i="60"/>
  <c r="R114" i="60"/>
  <c r="S114" i="60" s="1"/>
  <c r="T114" i="60" s="1"/>
  <c r="U114" i="60" s="1"/>
  <c r="O114" i="60"/>
  <c r="P114" i="60" s="1"/>
  <c r="Q114" i="60" s="1"/>
  <c r="N114" i="60"/>
  <c r="AO113" i="60"/>
  <c r="AL113" i="60"/>
  <c r="AH113" i="60"/>
  <c r="AB113" i="60"/>
  <c r="X113" i="60"/>
  <c r="W113" i="60"/>
  <c r="R113" i="60"/>
  <c r="S113" i="60" s="1"/>
  <c r="T113" i="60" s="1"/>
  <c r="U113" i="60" s="1"/>
  <c r="O113" i="60"/>
  <c r="P113" i="60" s="1"/>
  <c r="Q113" i="60" s="1"/>
  <c r="N113" i="60"/>
  <c r="AO112" i="60"/>
  <c r="AL112" i="60"/>
  <c r="AH112" i="60"/>
  <c r="AB112" i="60"/>
  <c r="X112" i="60"/>
  <c r="W112" i="60"/>
  <c r="R112" i="60"/>
  <c r="S112" i="60" s="1"/>
  <c r="T112" i="60" s="1"/>
  <c r="U112" i="60" s="1"/>
  <c r="O112" i="60"/>
  <c r="P112" i="60" s="1"/>
  <c r="Q112" i="60" s="1"/>
  <c r="N112" i="60"/>
  <c r="AO111" i="60"/>
  <c r="AL111" i="60"/>
  <c r="AH111" i="60"/>
  <c r="AB111" i="60"/>
  <c r="X111" i="60"/>
  <c r="W111" i="60"/>
  <c r="R111" i="60"/>
  <c r="S111" i="60" s="1"/>
  <c r="T111" i="60" s="1"/>
  <c r="U111" i="60" s="1"/>
  <c r="O111" i="60"/>
  <c r="P111" i="60" s="1"/>
  <c r="Q111" i="60" s="1"/>
  <c r="N111" i="60"/>
  <c r="AO110" i="60"/>
  <c r="AL110" i="60"/>
  <c r="AH110" i="60"/>
  <c r="AB110" i="60"/>
  <c r="X110" i="60"/>
  <c r="W110" i="60"/>
  <c r="R110" i="60"/>
  <c r="S110" i="60" s="1"/>
  <c r="T110" i="60" s="1"/>
  <c r="U110" i="60" s="1"/>
  <c r="O110" i="60"/>
  <c r="P110" i="60" s="1"/>
  <c r="Q110" i="60" s="1"/>
  <c r="N110" i="60"/>
  <c r="AO109" i="60"/>
  <c r="AL109" i="60"/>
  <c r="AH109" i="60"/>
  <c r="AB109" i="60"/>
  <c r="X109" i="60"/>
  <c r="W109" i="60"/>
  <c r="R109" i="60"/>
  <c r="S109" i="60" s="1"/>
  <c r="T109" i="60" s="1"/>
  <c r="U109" i="60" s="1"/>
  <c r="O109" i="60"/>
  <c r="P109" i="60" s="1"/>
  <c r="Q109" i="60" s="1"/>
  <c r="N109" i="60"/>
  <c r="AO108" i="60"/>
  <c r="AL108" i="60"/>
  <c r="AH108" i="60"/>
  <c r="AB108" i="60"/>
  <c r="X108" i="60"/>
  <c r="W108" i="60"/>
  <c r="R108" i="60"/>
  <c r="S108" i="60" s="1"/>
  <c r="T108" i="60" s="1"/>
  <c r="U108" i="60" s="1"/>
  <c r="O108" i="60"/>
  <c r="P108" i="60" s="1"/>
  <c r="Q108" i="60" s="1"/>
  <c r="N108" i="60"/>
  <c r="AO107" i="60"/>
  <c r="AL107" i="60"/>
  <c r="AH107" i="60"/>
  <c r="AB107" i="60"/>
  <c r="X107" i="60"/>
  <c r="W107" i="60"/>
  <c r="R107" i="60"/>
  <c r="S107" i="60" s="1"/>
  <c r="T107" i="60" s="1"/>
  <c r="U107" i="60" s="1"/>
  <c r="O107" i="60"/>
  <c r="P107" i="60" s="1"/>
  <c r="Q107" i="60" s="1"/>
  <c r="N107" i="60"/>
  <c r="AO106" i="60"/>
  <c r="AL106" i="60"/>
  <c r="AH106" i="60"/>
  <c r="AB106" i="60"/>
  <c r="X106" i="60"/>
  <c r="W106" i="60"/>
  <c r="R106" i="60"/>
  <c r="S106" i="60" s="1"/>
  <c r="T106" i="60" s="1"/>
  <c r="U106" i="60" s="1"/>
  <c r="O106" i="60"/>
  <c r="P106" i="60" s="1"/>
  <c r="Q106" i="60" s="1"/>
  <c r="N106" i="60"/>
  <c r="AO105" i="60"/>
  <c r="AL105" i="60"/>
  <c r="AH105" i="60"/>
  <c r="AB105" i="60"/>
  <c r="X105" i="60"/>
  <c r="W105" i="60"/>
  <c r="R105" i="60"/>
  <c r="S105" i="60" s="1"/>
  <c r="T105" i="60" s="1"/>
  <c r="U105" i="60" s="1"/>
  <c r="O105" i="60"/>
  <c r="P105" i="60" s="1"/>
  <c r="Q105" i="60" s="1"/>
  <c r="N105" i="60"/>
  <c r="AO104" i="60"/>
  <c r="AL104" i="60"/>
  <c r="AH104" i="60"/>
  <c r="AB104" i="60"/>
  <c r="X104" i="60"/>
  <c r="W104" i="60"/>
  <c r="R104" i="60"/>
  <c r="S104" i="60" s="1"/>
  <c r="T104" i="60" s="1"/>
  <c r="U104" i="60" s="1"/>
  <c r="O104" i="60"/>
  <c r="P104" i="60" s="1"/>
  <c r="Q104" i="60" s="1"/>
  <c r="N104" i="60"/>
  <c r="AO103" i="60"/>
  <c r="AL103" i="60"/>
  <c r="AH103" i="60"/>
  <c r="AB103" i="60"/>
  <c r="X103" i="60"/>
  <c r="W103" i="60"/>
  <c r="R103" i="60"/>
  <c r="S103" i="60" s="1"/>
  <c r="T103" i="60" s="1"/>
  <c r="U103" i="60" s="1"/>
  <c r="O103" i="60"/>
  <c r="P103" i="60" s="1"/>
  <c r="Q103" i="60" s="1"/>
  <c r="N103" i="60"/>
  <c r="AO102" i="60"/>
  <c r="AL102" i="60"/>
  <c r="AH102" i="60"/>
  <c r="AB102" i="60"/>
  <c r="X102" i="60"/>
  <c r="W102" i="60"/>
  <c r="R102" i="60"/>
  <c r="S102" i="60" s="1"/>
  <c r="T102" i="60" s="1"/>
  <c r="U102" i="60" s="1"/>
  <c r="O102" i="60"/>
  <c r="P102" i="60" s="1"/>
  <c r="Q102" i="60" s="1"/>
  <c r="N102" i="60"/>
  <c r="AO101" i="60"/>
  <c r="AL101" i="60"/>
  <c r="AH101" i="60"/>
  <c r="AB101" i="60"/>
  <c r="X101" i="60"/>
  <c r="W101" i="60"/>
  <c r="R101" i="60"/>
  <c r="S101" i="60" s="1"/>
  <c r="T101" i="60" s="1"/>
  <c r="U101" i="60" s="1"/>
  <c r="O101" i="60"/>
  <c r="P101" i="60" s="1"/>
  <c r="Q101" i="60" s="1"/>
  <c r="N101" i="60"/>
  <c r="AO100" i="60"/>
  <c r="AL100" i="60"/>
  <c r="AH100" i="60"/>
  <c r="AB100" i="60"/>
  <c r="X100" i="60"/>
  <c r="W100" i="60"/>
  <c r="R100" i="60"/>
  <c r="S100" i="60" s="1"/>
  <c r="T100" i="60" s="1"/>
  <c r="U100" i="60" s="1"/>
  <c r="O100" i="60"/>
  <c r="P100" i="60" s="1"/>
  <c r="Q100" i="60" s="1"/>
  <c r="N100" i="60"/>
  <c r="AO99" i="60"/>
  <c r="AL99" i="60"/>
  <c r="AH99" i="60"/>
  <c r="AB99" i="60"/>
  <c r="X99" i="60"/>
  <c r="W99" i="60"/>
  <c r="R99" i="60"/>
  <c r="S99" i="60" s="1"/>
  <c r="T99" i="60" s="1"/>
  <c r="U99" i="60" s="1"/>
  <c r="O99" i="60"/>
  <c r="P99" i="60" s="1"/>
  <c r="Q99" i="60" s="1"/>
  <c r="N99" i="60"/>
  <c r="AO98" i="60"/>
  <c r="AL98" i="60"/>
  <c r="AH98" i="60"/>
  <c r="AB98" i="60"/>
  <c r="X98" i="60"/>
  <c r="W98" i="60"/>
  <c r="R98" i="60"/>
  <c r="S98" i="60" s="1"/>
  <c r="T98" i="60" s="1"/>
  <c r="U98" i="60" s="1"/>
  <c r="O98" i="60"/>
  <c r="P98" i="60" s="1"/>
  <c r="Q98" i="60" s="1"/>
  <c r="N98" i="60"/>
  <c r="AO97" i="60"/>
  <c r="AL97" i="60"/>
  <c r="AH97" i="60"/>
  <c r="AB97" i="60"/>
  <c r="X97" i="60"/>
  <c r="W97" i="60"/>
  <c r="R97" i="60"/>
  <c r="S97" i="60" s="1"/>
  <c r="T97" i="60" s="1"/>
  <c r="U97" i="60" s="1"/>
  <c r="O97" i="60"/>
  <c r="P97" i="60" s="1"/>
  <c r="Q97" i="60" s="1"/>
  <c r="N97" i="60"/>
  <c r="AO96" i="60"/>
  <c r="AL96" i="60"/>
  <c r="AH96" i="60"/>
  <c r="AB96" i="60"/>
  <c r="X96" i="60"/>
  <c r="W96" i="60"/>
  <c r="R96" i="60"/>
  <c r="S96" i="60" s="1"/>
  <c r="T96" i="60" s="1"/>
  <c r="U96" i="60" s="1"/>
  <c r="O96" i="60"/>
  <c r="P96" i="60" s="1"/>
  <c r="Q96" i="60" s="1"/>
  <c r="N96" i="60"/>
  <c r="AO95" i="60"/>
  <c r="AL95" i="60"/>
  <c r="AH95" i="60"/>
  <c r="AB95" i="60"/>
  <c r="X95" i="60"/>
  <c r="W95" i="60"/>
  <c r="R95" i="60"/>
  <c r="S95" i="60" s="1"/>
  <c r="T95" i="60" s="1"/>
  <c r="U95" i="60" s="1"/>
  <c r="O95" i="60"/>
  <c r="P95" i="60" s="1"/>
  <c r="Q95" i="60" s="1"/>
  <c r="N95" i="60"/>
  <c r="AO94" i="60"/>
  <c r="AL94" i="60"/>
  <c r="AH94" i="60"/>
  <c r="AB94" i="60"/>
  <c r="X94" i="60"/>
  <c r="W94" i="60"/>
  <c r="R94" i="60"/>
  <c r="S94" i="60" s="1"/>
  <c r="T94" i="60" s="1"/>
  <c r="U94" i="60" s="1"/>
  <c r="O94" i="60"/>
  <c r="P94" i="60" s="1"/>
  <c r="Q94" i="60" s="1"/>
  <c r="N94" i="60"/>
  <c r="AO93" i="60"/>
  <c r="AL93" i="60"/>
  <c r="AH93" i="60"/>
  <c r="AB93" i="60"/>
  <c r="X93" i="60"/>
  <c r="W93" i="60"/>
  <c r="R93" i="60"/>
  <c r="S93" i="60" s="1"/>
  <c r="T93" i="60" s="1"/>
  <c r="U93" i="60" s="1"/>
  <c r="O93" i="60"/>
  <c r="P93" i="60" s="1"/>
  <c r="Q93" i="60" s="1"/>
  <c r="N93" i="60"/>
  <c r="AO92" i="60"/>
  <c r="AL92" i="60"/>
  <c r="AH92" i="60"/>
  <c r="AB92" i="60"/>
  <c r="X92" i="60"/>
  <c r="W92" i="60"/>
  <c r="R92" i="60"/>
  <c r="S92" i="60" s="1"/>
  <c r="T92" i="60" s="1"/>
  <c r="U92" i="60" s="1"/>
  <c r="O92" i="60"/>
  <c r="P92" i="60" s="1"/>
  <c r="Q92" i="60" s="1"/>
  <c r="N92" i="60"/>
  <c r="AO91" i="60"/>
  <c r="AL91" i="60"/>
  <c r="AH91" i="60"/>
  <c r="AB91" i="60"/>
  <c r="X91" i="60"/>
  <c r="W91" i="60"/>
  <c r="R91" i="60"/>
  <c r="S91" i="60" s="1"/>
  <c r="T91" i="60" s="1"/>
  <c r="U91" i="60" s="1"/>
  <c r="O91" i="60"/>
  <c r="P91" i="60" s="1"/>
  <c r="Q91" i="60" s="1"/>
  <c r="N91" i="60"/>
  <c r="AO90" i="60"/>
  <c r="AL90" i="60"/>
  <c r="AH90" i="60"/>
  <c r="AB90" i="60"/>
  <c r="X90" i="60"/>
  <c r="W90" i="60"/>
  <c r="R90" i="60"/>
  <c r="S90" i="60" s="1"/>
  <c r="T90" i="60" s="1"/>
  <c r="U90" i="60" s="1"/>
  <c r="O90" i="60"/>
  <c r="P90" i="60" s="1"/>
  <c r="Q90" i="60" s="1"/>
  <c r="N90" i="60"/>
  <c r="AO89" i="60"/>
  <c r="AL89" i="60"/>
  <c r="AH89" i="60"/>
  <c r="AB89" i="60"/>
  <c r="X89" i="60"/>
  <c r="W89" i="60"/>
  <c r="R89" i="60"/>
  <c r="S89" i="60" s="1"/>
  <c r="T89" i="60" s="1"/>
  <c r="U89" i="60" s="1"/>
  <c r="O89" i="60"/>
  <c r="P89" i="60" s="1"/>
  <c r="Q89" i="60" s="1"/>
  <c r="N89" i="60"/>
  <c r="AO88" i="60"/>
  <c r="AL88" i="60"/>
  <c r="AH88" i="60"/>
  <c r="AB88" i="60"/>
  <c r="X88" i="60"/>
  <c r="W88" i="60"/>
  <c r="R88" i="60"/>
  <c r="S88" i="60" s="1"/>
  <c r="T88" i="60" s="1"/>
  <c r="U88" i="60" s="1"/>
  <c r="O88" i="60"/>
  <c r="P88" i="60" s="1"/>
  <c r="Q88" i="60" s="1"/>
  <c r="N88" i="60"/>
  <c r="AO87" i="60"/>
  <c r="AL87" i="60"/>
  <c r="AH87" i="60"/>
  <c r="AB87" i="60"/>
  <c r="X87" i="60"/>
  <c r="W87" i="60"/>
  <c r="R87" i="60"/>
  <c r="S87" i="60" s="1"/>
  <c r="T87" i="60" s="1"/>
  <c r="U87" i="60" s="1"/>
  <c r="O87" i="60"/>
  <c r="P87" i="60" s="1"/>
  <c r="Q87" i="60" s="1"/>
  <c r="N87" i="60"/>
  <c r="AO86" i="60"/>
  <c r="AL86" i="60"/>
  <c r="AH86" i="60"/>
  <c r="AB86" i="60"/>
  <c r="X86" i="60"/>
  <c r="W86" i="60"/>
  <c r="R86" i="60"/>
  <c r="S86" i="60" s="1"/>
  <c r="T86" i="60" s="1"/>
  <c r="U86" i="60" s="1"/>
  <c r="O86" i="60"/>
  <c r="P86" i="60" s="1"/>
  <c r="Q86" i="60" s="1"/>
  <c r="N86" i="60"/>
  <c r="AO85" i="60"/>
  <c r="AL85" i="60"/>
  <c r="AH85" i="60"/>
  <c r="AB85" i="60"/>
  <c r="X85" i="60"/>
  <c r="W85" i="60"/>
  <c r="R85" i="60"/>
  <c r="S85" i="60" s="1"/>
  <c r="T85" i="60" s="1"/>
  <c r="U85" i="60" s="1"/>
  <c r="O85" i="60"/>
  <c r="P85" i="60" s="1"/>
  <c r="Q85" i="60" s="1"/>
  <c r="N85" i="60"/>
  <c r="AO84" i="60"/>
  <c r="AL84" i="60"/>
  <c r="AH84" i="60"/>
  <c r="AB84" i="60"/>
  <c r="X84" i="60"/>
  <c r="W84" i="60"/>
  <c r="R84" i="60"/>
  <c r="S84" i="60" s="1"/>
  <c r="T84" i="60" s="1"/>
  <c r="U84" i="60" s="1"/>
  <c r="O84" i="60"/>
  <c r="P84" i="60" s="1"/>
  <c r="Q84" i="60" s="1"/>
  <c r="N84" i="60"/>
  <c r="AO83" i="60"/>
  <c r="AL83" i="60"/>
  <c r="AH83" i="60"/>
  <c r="AB83" i="60"/>
  <c r="X83" i="60"/>
  <c r="W83" i="60"/>
  <c r="R83" i="60"/>
  <c r="S83" i="60" s="1"/>
  <c r="T83" i="60" s="1"/>
  <c r="U83" i="60" s="1"/>
  <c r="O83" i="60"/>
  <c r="P83" i="60" s="1"/>
  <c r="Q83" i="60" s="1"/>
  <c r="N83" i="60"/>
  <c r="AO82" i="60"/>
  <c r="AL82" i="60"/>
  <c r="AH82" i="60"/>
  <c r="AB82" i="60"/>
  <c r="X82" i="60"/>
  <c r="W82" i="60"/>
  <c r="R82" i="60"/>
  <c r="S82" i="60" s="1"/>
  <c r="T82" i="60" s="1"/>
  <c r="U82" i="60" s="1"/>
  <c r="O82" i="60"/>
  <c r="P82" i="60" s="1"/>
  <c r="Q82" i="60" s="1"/>
  <c r="N82" i="60"/>
  <c r="AO81" i="60"/>
  <c r="AL81" i="60"/>
  <c r="AH81" i="60"/>
  <c r="AB81" i="60"/>
  <c r="X81" i="60"/>
  <c r="W81" i="60"/>
  <c r="R81" i="60"/>
  <c r="S81" i="60" s="1"/>
  <c r="T81" i="60" s="1"/>
  <c r="U81" i="60" s="1"/>
  <c r="O81" i="60"/>
  <c r="P81" i="60" s="1"/>
  <c r="Q81" i="60" s="1"/>
  <c r="N81" i="60"/>
  <c r="AO80" i="60"/>
  <c r="AL80" i="60"/>
  <c r="AH80" i="60"/>
  <c r="AB80" i="60"/>
  <c r="X80" i="60"/>
  <c r="W80" i="60"/>
  <c r="R80" i="60"/>
  <c r="S80" i="60" s="1"/>
  <c r="T80" i="60" s="1"/>
  <c r="U80" i="60" s="1"/>
  <c r="O80" i="60"/>
  <c r="P80" i="60" s="1"/>
  <c r="Q80" i="60" s="1"/>
  <c r="N80" i="60"/>
  <c r="AO79" i="60"/>
  <c r="AL79" i="60"/>
  <c r="AH79" i="60"/>
  <c r="AB79" i="60"/>
  <c r="X79" i="60"/>
  <c r="W79" i="60"/>
  <c r="R79" i="60"/>
  <c r="S79" i="60" s="1"/>
  <c r="T79" i="60" s="1"/>
  <c r="U79" i="60" s="1"/>
  <c r="O79" i="60"/>
  <c r="P79" i="60" s="1"/>
  <c r="Q79" i="60" s="1"/>
  <c r="N79" i="60"/>
  <c r="AO78" i="60"/>
  <c r="AL78" i="60"/>
  <c r="AH78" i="60"/>
  <c r="AB78" i="60"/>
  <c r="X78" i="60"/>
  <c r="W78" i="60"/>
  <c r="R78" i="60"/>
  <c r="S78" i="60" s="1"/>
  <c r="T78" i="60" s="1"/>
  <c r="U78" i="60" s="1"/>
  <c r="O78" i="60"/>
  <c r="P78" i="60" s="1"/>
  <c r="Q78" i="60" s="1"/>
  <c r="N78" i="60"/>
  <c r="AO77" i="60"/>
  <c r="AL77" i="60"/>
  <c r="AH77" i="60"/>
  <c r="AB77" i="60"/>
  <c r="X77" i="60"/>
  <c r="W77" i="60"/>
  <c r="R77" i="60"/>
  <c r="S77" i="60" s="1"/>
  <c r="T77" i="60" s="1"/>
  <c r="U77" i="60" s="1"/>
  <c r="O77" i="60"/>
  <c r="P77" i="60" s="1"/>
  <c r="Q77" i="60" s="1"/>
  <c r="N77" i="60"/>
  <c r="AO76" i="60"/>
  <c r="AL76" i="60"/>
  <c r="AH76" i="60"/>
  <c r="AB76" i="60"/>
  <c r="X76" i="60"/>
  <c r="W76" i="60"/>
  <c r="R76" i="60"/>
  <c r="S76" i="60" s="1"/>
  <c r="T76" i="60" s="1"/>
  <c r="U76" i="60" s="1"/>
  <c r="O76" i="60"/>
  <c r="P76" i="60" s="1"/>
  <c r="Q76" i="60" s="1"/>
  <c r="N76" i="60"/>
  <c r="AO75" i="60"/>
  <c r="AL75" i="60"/>
  <c r="AH75" i="60"/>
  <c r="AB75" i="60"/>
  <c r="X75" i="60"/>
  <c r="W75" i="60"/>
  <c r="R75" i="60"/>
  <c r="S75" i="60" s="1"/>
  <c r="T75" i="60" s="1"/>
  <c r="U75" i="60" s="1"/>
  <c r="O75" i="60"/>
  <c r="P75" i="60" s="1"/>
  <c r="Q75" i="60" s="1"/>
  <c r="N75" i="60"/>
  <c r="AO74" i="60"/>
  <c r="AL74" i="60"/>
  <c r="AH74" i="60"/>
  <c r="AB74" i="60"/>
  <c r="X74" i="60"/>
  <c r="W74" i="60"/>
  <c r="R74" i="60"/>
  <c r="S74" i="60" s="1"/>
  <c r="T74" i="60" s="1"/>
  <c r="U74" i="60" s="1"/>
  <c r="O74" i="60"/>
  <c r="P74" i="60" s="1"/>
  <c r="Q74" i="60" s="1"/>
  <c r="N74" i="60"/>
  <c r="AO73" i="60"/>
  <c r="AL73" i="60"/>
  <c r="AH73" i="60"/>
  <c r="AB73" i="60"/>
  <c r="X73" i="60"/>
  <c r="W73" i="60"/>
  <c r="R73" i="60"/>
  <c r="S73" i="60" s="1"/>
  <c r="T73" i="60" s="1"/>
  <c r="U73" i="60" s="1"/>
  <c r="O73" i="60"/>
  <c r="P73" i="60" s="1"/>
  <c r="Q73" i="60" s="1"/>
  <c r="N73" i="60"/>
  <c r="AO72" i="60"/>
  <c r="AL72" i="60"/>
  <c r="AH72" i="60"/>
  <c r="AB72" i="60"/>
  <c r="X72" i="60"/>
  <c r="W72" i="60"/>
  <c r="R72" i="60"/>
  <c r="S72" i="60" s="1"/>
  <c r="T72" i="60" s="1"/>
  <c r="U72" i="60" s="1"/>
  <c r="O72" i="60"/>
  <c r="P72" i="60" s="1"/>
  <c r="Q72" i="60" s="1"/>
  <c r="N72" i="60"/>
  <c r="AO71" i="60"/>
  <c r="AL71" i="60"/>
  <c r="AH71" i="60"/>
  <c r="AB71" i="60"/>
  <c r="X71" i="60"/>
  <c r="W71" i="60"/>
  <c r="R71" i="60"/>
  <c r="S71" i="60" s="1"/>
  <c r="T71" i="60" s="1"/>
  <c r="U71" i="60" s="1"/>
  <c r="O71" i="60"/>
  <c r="P71" i="60" s="1"/>
  <c r="Q71" i="60" s="1"/>
  <c r="N71" i="60"/>
  <c r="AO70" i="60"/>
  <c r="AL70" i="60"/>
  <c r="AH70" i="60"/>
  <c r="AB70" i="60"/>
  <c r="X70" i="60"/>
  <c r="W70" i="60"/>
  <c r="R70" i="60"/>
  <c r="S70" i="60" s="1"/>
  <c r="T70" i="60" s="1"/>
  <c r="U70" i="60" s="1"/>
  <c r="O70" i="60"/>
  <c r="P70" i="60" s="1"/>
  <c r="Q70" i="60" s="1"/>
  <c r="N70" i="60"/>
  <c r="AO69" i="60"/>
  <c r="AL69" i="60"/>
  <c r="AH69" i="60"/>
  <c r="AB69" i="60"/>
  <c r="X69" i="60"/>
  <c r="W69" i="60"/>
  <c r="R69" i="60"/>
  <c r="S69" i="60" s="1"/>
  <c r="T69" i="60" s="1"/>
  <c r="U69" i="60" s="1"/>
  <c r="O69" i="60"/>
  <c r="P69" i="60" s="1"/>
  <c r="Q69" i="60" s="1"/>
  <c r="N69" i="60"/>
  <c r="AO68" i="60"/>
  <c r="AL68" i="60"/>
  <c r="AH68" i="60"/>
  <c r="AB68" i="60"/>
  <c r="X68" i="60"/>
  <c r="W68" i="60"/>
  <c r="R68" i="60"/>
  <c r="S68" i="60" s="1"/>
  <c r="T68" i="60" s="1"/>
  <c r="U68" i="60" s="1"/>
  <c r="O68" i="60"/>
  <c r="P68" i="60" s="1"/>
  <c r="Q68" i="60" s="1"/>
  <c r="N68" i="60"/>
  <c r="AO67" i="60"/>
  <c r="AL67" i="60"/>
  <c r="AH67" i="60"/>
  <c r="AB67" i="60"/>
  <c r="X67" i="60"/>
  <c r="W67" i="60"/>
  <c r="R67" i="60"/>
  <c r="S67" i="60" s="1"/>
  <c r="T67" i="60" s="1"/>
  <c r="U67" i="60" s="1"/>
  <c r="O67" i="60"/>
  <c r="P67" i="60" s="1"/>
  <c r="Q67" i="60" s="1"/>
  <c r="N67" i="60"/>
  <c r="AO66" i="60"/>
  <c r="AL66" i="60"/>
  <c r="AH66" i="60"/>
  <c r="AB66" i="60"/>
  <c r="X66" i="60"/>
  <c r="W66" i="60"/>
  <c r="R66" i="60"/>
  <c r="S66" i="60" s="1"/>
  <c r="T66" i="60" s="1"/>
  <c r="U66" i="60" s="1"/>
  <c r="O66" i="60"/>
  <c r="P66" i="60" s="1"/>
  <c r="Q66" i="60" s="1"/>
  <c r="N66" i="60"/>
  <c r="AO65" i="60"/>
  <c r="AL65" i="60"/>
  <c r="AH65" i="60"/>
  <c r="AB65" i="60"/>
  <c r="X65" i="60"/>
  <c r="W65" i="60"/>
  <c r="R65" i="60"/>
  <c r="S65" i="60" s="1"/>
  <c r="T65" i="60" s="1"/>
  <c r="U65" i="60" s="1"/>
  <c r="O65" i="60"/>
  <c r="P65" i="60" s="1"/>
  <c r="Q65" i="60" s="1"/>
  <c r="N65" i="60"/>
  <c r="AO64" i="60"/>
  <c r="AL64" i="60"/>
  <c r="AH64" i="60"/>
  <c r="AB64" i="60"/>
  <c r="X64" i="60"/>
  <c r="W64" i="60"/>
  <c r="R64" i="60"/>
  <c r="S64" i="60" s="1"/>
  <c r="T64" i="60" s="1"/>
  <c r="U64" i="60" s="1"/>
  <c r="O64" i="60"/>
  <c r="P64" i="60" s="1"/>
  <c r="Q64" i="60" s="1"/>
  <c r="N64" i="60"/>
  <c r="AO63" i="60"/>
  <c r="AL63" i="60"/>
  <c r="AH63" i="60"/>
  <c r="AB63" i="60"/>
  <c r="X63" i="60"/>
  <c r="W63" i="60"/>
  <c r="R63" i="60"/>
  <c r="S63" i="60" s="1"/>
  <c r="T63" i="60" s="1"/>
  <c r="U63" i="60" s="1"/>
  <c r="O63" i="60"/>
  <c r="P63" i="60" s="1"/>
  <c r="Q63" i="60" s="1"/>
  <c r="N63" i="60"/>
  <c r="AO62" i="60"/>
  <c r="AL62" i="60"/>
  <c r="AH62" i="60"/>
  <c r="AB62" i="60"/>
  <c r="X62" i="60"/>
  <c r="W62" i="60"/>
  <c r="R62" i="60"/>
  <c r="S62" i="60" s="1"/>
  <c r="T62" i="60" s="1"/>
  <c r="U62" i="60" s="1"/>
  <c r="O62" i="60"/>
  <c r="P62" i="60" s="1"/>
  <c r="Q62" i="60" s="1"/>
  <c r="N62" i="60"/>
  <c r="AO61" i="60"/>
  <c r="AL61" i="60"/>
  <c r="AH61" i="60"/>
  <c r="AB61" i="60"/>
  <c r="X61" i="60"/>
  <c r="W61" i="60"/>
  <c r="R61" i="60"/>
  <c r="S61" i="60" s="1"/>
  <c r="T61" i="60" s="1"/>
  <c r="U61" i="60" s="1"/>
  <c r="O61" i="60"/>
  <c r="P61" i="60" s="1"/>
  <c r="Q61" i="60" s="1"/>
  <c r="N61" i="60"/>
  <c r="AO60" i="60"/>
  <c r="AL60" i="60"/>
  <c r="AH60" i="60"/>
  <c r="AB60" i="60"/>
  <c r="X60" i="60"/>
  <c r="W60" i="60"/>
  <c r="R60" i="60"/>
  <c r="S60" i="60" s="1"/>
  <c r="T60" i="60" s="1"/>
  <c r="U60" i="60" s="1"/>
  <c r="O60" i="60"/>
  <c r="P60" i="60" s="1"/>
  <c r="Q60" i="60" s="1"/>
  <c r="N60" i="60"/>
  <c r="AO59" i="60"/>
  <c r="AL59" i="60"/>
  <c r="AH59" i="60"/>
  <c r="AB59" i="60"/>
  <c r="X59" i="60"/>
  <c r="W59" i="60"/>
  <c r="R59" i="60"/>
  <c r="S59" i="60" s="1"/>
  <c r="T59" i="60" s="1"/>
  <c r="U59" i="60" s="1"/>
  <c r="O59" i="60"/>
  <c r="P59" i="60" s="1"/>
  <c r="Q59" i="60" s="1"/>
  <c r="N59" i="60"/>
  <c r="AO58" i="60"/>
  <c r="AL58" i="60"/>
  <c r="AH58" i="60"/>
  <c r="AB58" i="60"/>
  <c r="X58" i="60"/>
  <c r="W58" i="60"/>
  <c r="R58" i="60"/>
  <c r="S58" i="60" s="1"/>
  <c r="T58" i="60" s="1"/>
  <c r="U58" i="60" s="1"/>
  <c r="O58" i="60"/>
  <c r="P58" i="60" s="1"/>
  <c r="Q58" i="60" s="1"/>
  <c r="N58" i="60"/>
  <c r="AO57" i="60"/>
  <c r="AL57" i="60"/>
  <c r="AH57" i="60"/>
  <c r="AB57" i="60"/>
  <c r="X57" i="60"/>
  <c r="W57" i="60"/>
  <c r="R57" i="60"/>
  <c r="S57" i="60" s="1"/>
  <c r="T57" i="60" s="1"/>
  <c r="U57" i="60" s="1"/>
  <c r="O57" i="60"/>
  <c r="P57" i="60" s="1"/>
  <c r="Q57" i="60" s="1"/>
  <c r="N57" i="60"/>
  <c r="AO56" i="60"/>
  <c r="AL56" i="60"/>
  <c r="AH56" i="60"/>
  <c r="AB56" i="60"/>
  <c r="X56" i="60"/>
  <c r="W56" i="60"/>
  <c r="R56" i="60"/>
  <c r="S56" i="60" s="1"/>
  <c r="T56" i="60" s="1"/>
  <c r="U56" i="60" s="1"/>
  <c r="O56" i="60"/>
  <c r="P56" i="60" s="1"/>
  <c r="Q56" i="60" s="1"/>
  <c r="N56" i="60"/>
  <c r="AO55" i="60"/>
  <c r="AL55" i="60"/>
  <c r="AH55" i="60"/>
  <c r="AB55" i="60"/>
  <c r="X55" i="60"/>
  <c r="W55" i="60"/>
  <c r="R55" i="60"/>
  <c r="S55" i="60" s="1"/>
  <c r="T55" i="60" s="1"/>
  <c r="U55" i="60" s="1"/>
  <c r="O55" i="60"/>
  <c r="P55" i="60" s="1"/>
  <c r="Q55" i="60" s="1"/>
  <c r="N55" i="60"/>
  <c r="AO54" i="60"/>
  <c r="AL54" i="60"/>
  <c r="AH54" i="60"/>
  <c r="AB54" i="60"/>
  <c r="X54" i="60"/>
  <c r="W54" i="60"/>
  <c r="R54" i="60"/>
  <c r="S54" i="60" s="1"/>
  <c r="T54" i="60" s="1"/>
  <c r="U54" i="60" s="1"/>
  <c r="O54" i="60"/>
  <c r="P54" i="60" s="1"/>
  <c r="Q54" i="60" s="1"/>
  <c r="N54" i="60"/>
  <c r="AO53" i="60"/>
  <c r="AL53" i="60"/>
  <c r="AH53" i="60"/>
  <c r="AB53" i="60"/>
  <c r="X53" i="60"/>
  <c r="W53" i="60"/>
  <c r="R53" i="60"/>
  <c r="S53" i="60" s="1"/>
  <c r="T53" i="60" s="1"/>
  <c r="U53" i="60" s="1"/>
  <c r="O53" i="60"/>
  <c r="P53" i="60" s="1"/>
  <c r="Q53" i="60" s="1"/>
  <c r="N53" i="60"/>
  <c r="AO52" i="60"/>
  <c r="AL52" i="60"/>
  <c r="AH52" i="60"/>
  <c r="AB52" i="60"/>
  <c r="X52" i="60"/>
  <c r="W52" i="60"/>
  <c r="R52" i="60"/>
  <c r="S52" i="60" s="1"/>
  <c r="T52" i="60" s="1"/>
  <c r="U52" i="60" s="1"/>
  <c r="O52" i="60"/>
  <c r="P52" i="60" s="1"/>
  <c r="Q52" i="60" s="1"/>
  <c r="N52" i="60"/>
  <c r="AO51" i="60"/>
  <c r="AL51" i="60"/>
  <c r="AH51" i="60"/>
  <c r="AB51" i="60"/>
  <c r="X51" i="60"/>
  <c r="W51" i="60"/>
  <c r="R51" i="60"/>
  <c r="S51" i="60" s="1"/>
  <c r="T51" i="60" s="1"/>
  <c r="U51" i="60" s="1"/>
  <c r="O51" i="60"/>
  <c r="P51" i="60" s="1"/>
  <c r="Q51" i="60" s="1"/>
  <c r="N51" i="60"/>
  <c r="AO50" i="60"/>
  <c r="AL50" i="60"/>
  <c r="AH50" i="60"/>
  <c r="AB50" i="60"/>
  <c r="X50" i="60"/>
  <c r="W50" i="60"/>
  <c r="R50" i="60"/>
  <c r="S50" i="60" s="1"/>
  <c r="T50" i="60" s="1"/>
  <c r="U50" i="60" s="1"/>
  <c r="O50" i="60"/>
  <c r="P50" i="60" s="1"/>
  <c r="Q50" i="60" s="1"/>
  <c r="N50" i="60"/>
  <c r="AO49" i="60"/>
  <c r="AL49" i="60"/>
  <c r="AH49" i="60"/>
  <c r="AB49" i="60"/>
  <c r="X49" i="60"/>
  <c r="W49" i="60"/>
  <c r="R49" i="60"/>
  <c r="S49" i="60" s="1"/>
  <c r="T49" i="60" s="1"/>
  <c r="U49" i="60" s="1"/>
  <c r="O49" i="60"/>
  <c r="P49" i="60" s="1"/>
  <c r="Q49" i="60" s="1"/>
  <c r="N49" i="60"/>
  <c r="AO48" i="60"/>
  <c r="AL48" i="60"/>
  <c r="AH48" i="60"/>
  <c r="AB48" i="60"/>
  <c r="X48" i="60"/>
  <c r="W48" i="60"/>
  <c r="R48" i="60"/>
  <c r="S48" i="60" s="1"/>
  <c r="T48" i="60" s="1"/>
  <c r="U48" i="60" s="1"/>
  <c r="O48" i="60"/>
  <c r="P48" i="60" s="1"/>
  <c r="Q48" i="60" s="1"/>
  <c r="N48" i="60"/>
  <c r="AO47" i="60"/>
  <c r="AL47" i="60"/>
  <c r="AH47" i="60"/>
  <c r="AB47" i="60"/>
  <c r="X47" i="60"/>
  <c r="W47" i="60"/>
  <c r="R47" i="60"/>
  <c r="S47" i="60" s="1"/>
  <c r="T47" i="60" s="1"/>
  <c r="U47" i="60" s="1"/>
  <c r="O47" i="60"/>
  <c r="P47" i="60" s="1"/>
  <c r="Q47" i="60" s="1"/>
  <c r="N47" i="60"/>
  <c r="AO46" i="60"/>
  <c r="AL46" i="60"/>
  <c r="AH46" i="60"/>
  <c r="AB46" i="60"/>
  <c r="X46" i="60"/>
  <c r="W46" i="60"/>
  <c r="R46" i="60"/>
  <c r="S46" i="60" s="1"/>
  <c r="T46" i="60" s="1"/>
  <c r="U46" i="60" s="1"/>
  <c r="O46" i="60"/>
  <c r="P46" i="60" s="1"/>
  <c r="Q46" i="60" s="1"/>
  <c r="N46" i="60"/>
  <c r="AO45" i="60"/>
  <c r="AL45" i="60"/>
  <c r="AH45" i="60"/>
  <c r="AB45" i="60"/>
  <c r="X45" i="60"/>
  <c r="W45" i="60"/>
  <c r="R45" i="60"/>
  <c r="S45" i="60" s="1"/>
  <c r="T45" i="60" s="1"/>
  <c r="U45" i="60" s="1"/>
  <c r="O45" i="60"/>
  <c r="P45" i="60" s="1"/>
  <c r="Q45" i="60" s="1"/>
  <c r="N45" i="60"/>
  <c r="AO44" i="60"/>
  <c r="AL44" i="60"/>
  <c r="AH44" i="60"/>
  <c r="AB44" i="60"/>
  <c r="X44" i="60"/>
  <c r="W44" i="60"/>
  <c r="R44" i="60"/>
  <c r="S44" i="60" s="1"/>
  <c r="T44" i="60" s="1"/>
  <c r="U44" i="60" s="1"/>
  <c r="O44" i="60"/>
  <c r="P44" i="60" s="1"/>
  <c r="Q44" i="60" s="1"/>
  <c r="N44" i="60"/>
  <c r="AO43" i="60"/>
  <c r="AL43" i="60"/>
  <c r="AH43" i="60"/>
  <c r="AB43" i="60"/>
  <c r="X43" i="60"/>
  <c r="W43" i="60"/>
  <c r="R43" i="60"/>
  <c r="S43" i="60" s="1"/>
  <c r="T43" i="60" s="1"/>
  <c r="U43" i="60" s="1"/>
  <c r="O43" i="60"/>
  <c r="P43" i="60" s="1"/>
  <c r="Q43" i="60" s="1"/>
  <c r="N43" i="60"/>
  <c r="AO42" i="60"/>
  <c r="AL42" i="60"/>
  <c r="AH42" i="60"/>
  <c r="AB42" i="60"/>
  <c r="X42" i="60"/>
  <c r="W42" i="60"/>
  <c r="R42" i="60"/>
  <c r="S42" i="60" s="1"/>
  <c r="T42" i="60" s="1"/>
  <c r="U42" i="60" s="1"/>
  <c r="O42" i="60"/>
  <c r="P42" i="60" s="1"/>
  <c r="Q42" i="60" s="1"/>
  <c r="N42" i="60"/>
  <c r="AO41" i="60"/>
  <c r="AL41" i="60"/>
  <c r="AH41" i="60"/>
  <c r="AB41" i="60"/>
  <c r="X41" i="60"/>
  <c r="W41" i="60"/>
  <c r="R41" i="60"/>
  <c r="S41" i="60" s="1"/>
  <c r="T41" i="60" s="1"/>
  <c r="U41" i="60" s="1"/>
  <c r="O41" i="60"/>
  <c r="P41" i="60" s="1"/>
  <c r="Q41" i="60" s="1"/>
  <c r="N41" i="60"/>
  <c r="AO40" i="60"/>
  <c r="AL40" i="60"/>
  <c r="AH40" i="60"/>
  <c r="AB40" i="60"/>
  <c r="X40" i="60"/>
  <c r="W40" i="60"/>
  <c r="R40" i="60"/>
  <c r="S40" i="60" s="1"/>
  <c r="T40" i="60" s="1"/>
  <c r="U40" i="60" s="1"/>
  <c r="O40" i="60"/>
  <c r="P40" i="60" s="1"/>
  <c r="Q40" i="60" s="1"/>
  <c r="N40" i="60"/>
  <c r="AO39" i="60"/>
  <c r="AL39" i="60"/>
  <c r="AH39" i="60"/>
  <c r="AB39" i="60"/>
  <c r="X39" i="60"/>
  <c r="W39" i="60"/>
  <c r="R39" i="60"/>
  <c r="S39" i="60" s="1"/>
  <c r="T39" i="60" s="1"/>
  <c r="U39" i="60" s="1"/>
  <c r="O39" i="60"/>
  <c r="P39" i="60" s="1"/>
  <c r="Q39" i="60" s="1"/>
  <c r="N39" i="60"/>
  <c r="AO38" i="60"/>
  <c r="AL38" i="60"/>
  <c r="AH38" i="60"/>
  <c r="AB38" i="60"/>
  <c r="X38" i="60"/>
  <c r="W38" i="60"/>
  <c r="R38" i="60"/>
  <c r="S38" i="60" s="1"/>
  <c r="T38" i="60" s="1"/>
  <c r="U38" i="60" s="1"/>
  <c r="O38" i="60"/>
  <c r="P38" i="60" s="1"/>
  <c r="Q38" i="60" s="1"/>
  <c r="N38" i="60"/>
  <c r="AO37" i="60"/>
  <c r="AL37" i="60"/>
  <c r="AH37" i="60"/>
  <c r="AB37" i="60"/>
  <c r="X37" i="60"/>
  <c r="W37" i="60"/>
  <c r="R37" i="60"/>
  <c r="S37" i="60" s="1"/>
  <c r="T37" i="60" s="1"/>
  <c r="U37" i="60" s="1"/>
  <c r="O37" i="60"/>
  <c r="P37" i="60" s="1"/>
  <c r="Q37" i="60" s="1"/>
  <c r="N37" i="60"/>
  <c r="AO36" i="60"/>
  <c r="AL36" i="60"/>
  <c r="AH36" i="60"/>
  <c r="AB36" i="60"/>
  <c r="X36" i="60"/>
  <c r="W36" i="60"/>
  <c r="R36" i="60"/>
  <c r="S36" i="60" s="1"/>
  <c r="T36" i="60" s="1"/>
  <c r="U36" i="60" s="1"/>
  <c r="O36" i="60"/>
  <c r="P36" i="60" s="1"/>
  <c r="Q36" i="60" s="1"/>
  <c r="N36" i="60"/>
  <c r="AO35" i="60"/>
  <c r="AL35" i="60"/>
  <c r="AH35" i="60"/>
  <c r="AB35" i="60"/>
  <c r="X35" i="60"/>
  <c r="W35" i="60"/>
  <c r="R35" i="60"/>
  <c r="S35" i="60" s="1"/>
  <c r="T35" i="60" s="1"/>
  <c r="U35" i="60" s="1"/>
  <c r="O35" i="60"/>
  <c r="P35" i="60" s="1"/>
  <c r="Q35" i="60" s="1"/>
  <c r="N35" i="60"/>
  <c r="AO34" i="60"/>
  <c r="AL34" i="60"/>
  <c r="AH34" i="60"/>
  <c r="AB34" i="60"/>
  <c r="X34" i="60"/>
  <c r="W34" i="60"/>
  <c r="R34" i="60"/>
  <c r="S34" i="60" s="1"/>
  <c r="T34" i="60" s="1"/>
  <c r="U34" i="60" s="1"/>
  <c r="O34" i="60"/>
  <c r="P34" i="60" s="1"/>
  <c r="Q34" i="60" s="1"/>
  <c r="N34" i="60"/>
  <c r="AO33" i="60"/>
  <c r="AL33" i="60"/>
  <c r="AH33" i="60"/>
  <c r="AB33" i="60"/>
  <c r="X33" i="60"/>
  <c r="W33" i="60"/>
  <c r="R33" i="60"/>
  <c r="S33" i="60" s="1"/>
  <c r="T33" i="60" s="1"/>
  <c r="U33" i="60" s="1"/>
  <c r="O33" i="60"/>
  <c r="P33" i="60" s="1"/>
  <c r="Q33" i="60" s="1"/>
  <c r="N33" i="60"/>
  <c r="AO32" i="60"/>
  <c r="AL32" i="60"/>
  <c r="AH32" i="60"/>
  <c r="AB32" i="60"/>
  <c r="X32" i="60"/>
  <c r="W32" i="60"/>
  <c r="R32" i="60"/>
  <c r="S32" i="60" s="1"/>
  <c r="T32" i="60" s="1"/>
  <c r="U32" i="60" s="1"/>
  <c r="O32" i="60"/>
  <c r="P32" i="60" s="1"/>
  <c r="Q32" i="60" s="1"/>
  <c r="N32" i="60"/>
  <c r="AO31" i="60"/>
  <c r="AL31" i="60"/>
  <c r="AH31" i="60"/>
  <c r="AB31" i="60"/>
  <c r="X31" i="60"/>
  <c r="W31" i="60"/>
  <c r="R31" i="60"/>
  <c r="S31" i="60" s="1"/>
  <c r="T31" i="60" s="1"/>
  <c r="U31" i="60" s="1"/>
  <c r="O31" i="60"/>
  <c r="P31" i="60" s="1"/>
  <c r="Q31" i="60" s="1"/>
  <c r="N31" i="60"/>
  <c r="AO30" i="60"/>
  <c r="AL30" i="60"/>
  <c r="AH30" i="60"/>
  <c r="AB30" i="60"/>
  <c r="X30" i="60"/>
  <c r="W30" i="60"/>
  <c r="R30" i="60"/>
  <c r="S30" i="60" s="1"/>
  <c r="T30" i="60" s="1"/>
  <c r="U30" i="60" s="1"/>
  <c r="O30" i="60"/>
  <c r="P30" i="60" s="1"/>
  <c r="Q30" i="60" s="1"/>
  <c r="N30" i="60"/>
  <c r="AO29" i="60"/>
  <c r="AL29" i="60"/>
  <c r="AH29" i="60"/>
  <c r="AB29" i="60"/>
  <c r="X29" i="60"/>
  <c r="W29" i="60"/>
  <c r="R29" i="60"/>
  <c r="S29" i="60" s="1"/>
  <c r="T29" i="60" s="1"/>
  <c r="U29" i="60" s="1"/>
  <c r="O29" i="60"/>
  <c r="P29" i="60" s="1"/>
  <c r="Q29" i="60" s="1"/>
  <c r="N29" i="60"/>
  <c r="AO28" i="60"/>
  <c r="AL28" i="60"/>
  <c r="AH28" i="60"/>
  <c r="AB28" i="60"/>
  <c r="X28" i="60"/>
  <c r="W28" i="60"/>
  <c r="R28" i="60"/>
  <c r="S28" i="60" s="1"/>
  <c r="T28" i="60" s="1"/>
  <c r="U28" i="60" s="1"/>
  <c r="O28" i="60"/>
  <c r="P28" i="60" s="1"/>
  <c r="Q28" i="60" s="1"/>
  <c r="N28" i="60"/>
  <c r="AO27" i="60"/>
  <c r="AL27" i="60"/>
  <c r="AH27" i="60"/>
  <c r="AB27" i="60"/>
  <c r="X27" i="60"/>
  <c r="W27" i="60"/>
  <c r="R27" i="60"/>
  <c r="S27" i="60" s="1"/>
  <c r="T27" i="60" s="1"/>
  <c r="U27" i="60" s="1"/>
  <c r="O27" i="60"/>
  <c r="P27" i="60" s="1"/>
  <c r="N27" i="60"/>
  <c r="AP21" i="60"/>
  <c r="AD20" i="60"/>
  <c r="AE21" i="60" s="1"/>
  <c r="M18" i="60"/>
  <c r="N18" i="60" s="1"/>
  <c r="O18" i="60" s="1"/>
  <c r="P18" i="60" s="1"/>
  <c r="Q18" i="60" s="1"/>
  <c r="V18" i="60" s="1"/>
  <c r="W18" i="60" s="1"/>
  <c r="AA18" i="60" s="1"/>
  <c r="AB18" i="60" s="1"/>
  <c r="AC18" i="60" s="1"/>
  <c r="AD18" i="60" s="1"/>
  <c r="AE18" i="60" s="1"/>
  <c r="AF18" i="60" s="1"/>
  <c r="AG18" i="60" s="1"/>
  <c r="AH18" i="60" s="1"/>
  <c r="AI18" i="60" s="1"/>
  <c r="AJ18" i="60" s="1"/>
  <c r="AK18" i="60" s="1"/>
  <c r="AL18" i="60" s="1"/>
  <c r="AM18" i="60" s="1"/>
  <c r="AN18" i="60" s="1"/>
  <c r="AO18" i="60" s="1"/>
  <c r="AP18" i="60" s="1"/>
  <c r="AQ18" i="60" s="1"/>
  <c r="AR18" i="60" s="1"/>
  <c r="AS18" i="60" s="1"/>
  <c r="AT18" i="60" s="1"/>
  <c r="AU18" i="60" s="1"/>
  <c r="AV18" i="60" s="1"/>
  <c r="AW18" i="60" s="1"/>
  <c r="AX18" i="60" s="1"/>
  <c r="AR17" i="60"/>
  <c r="AM17" i="60"/>
  <c r="AJ17" i="60"/>
  <c r="AD17" i="60"/>
  <c r="AA17" i="60"/>
  <c r="Z17" i="60"/>
  <c r="V17" i="60"/>
  <c r="M17" i="60"/>
  <c r="L17" i="60"/>
  <c r="K17" i="60"/>
  <c r="E17" i="60"/>
  <c r="D17" i="60"/>
  <c r="C17" i="60"/>
  <c r="Y81" i="60" l="1"/>
  <c r="Y36" i="60"/>
  <c r="Y104" i="60"/>
  <c r="Y150" i="60"/>
  <c r="Y160" i="60"/>
  <c r="AB20" i="60"/>
  <c r="AC21" i="60" s="1"/>
  <c r="AC36" i="60" s="1"/>
  <c r="AL17" i="60"/>
  <c r="Y65" i="60"/>
  <c r="Y70" i="60"/>
  <c r="Y79" i="60"/>
  <c r="Y124" i="60"/>
  <c r="Y128" i="60"/>
  <c r="Y138" i="60"/>
  <c r="Y63" i="60"/>
  <c r="Y69" i="60"/>
  <c r="Y76" i="60"/>
  <c r="Y84" i="60"/>
  <c r="X17" i="60"/>
  <c r="Y30" i="60"/>
  <c r="Y120" i="60"/>
  <c r="Y31" i="60"/>
  <c r="Y74" i="60"/>
  <c r="Y115" i="60"/>
  <c r="Y130" i="60"/>
  <c r="Y136" i="60"/>
  <c r="Y148" i="60"/>
  <c r="W17" i="60"/>
  <c r="Y71" i="60"/>
  <c r="Y75" i="60"/>
  <c r="Y127" i="60"/>
  <c r="Y107" i="60"/>
  <c r="Y132" i="60"/>
  <c r="Y161" i="60"/>
  <c r="Y68" i="60"/>
  <c r="Y116" i="60"/>
  <c r="Y28" i="60"/>
  <c r="Y34" i="60"/>
  <c r="Y35" i="60"/>
  <c r="Y62" i="60"/>
  <c r="Y72" i="60"/>
  <c r="Y73" i="60"/>
  <c r="Y151" i="60"/>
  <c r="Y77" i="60"/>
  <c r="Y32" i="60"/>
  <c r="Y66" i="60"/>
  <c r="Y83" i="60"/>
  <c r="Y105" i="60"/>
  <c r="Y126" i="60"/>
  <c r="Y134" i="60"/>
  <c r="Y144" i="60"/>
  <c r="Y149" i="60"/>
  <c r="Y154" i="60"/>
  <c r="Y155" i="60"/>
  <c r="Y67" i="60"/>
  <c r="Y112" i="60"/>
  <c r="Y78" i="60"/>
  <c r="Y80" i="60"/>
  <c r="Y110" i="60"/>
  <c r="Y139" i="60"/>
  <c r="Y140" i="60"/>
  <c r="Y64" i="60"/>
  <c r="Y108" i="60"/>
  <c r="Y158" i="60"/>
  <c r="U17" i="60"/>
  <c r="Y166" i="60"/>
  <c r="Y174" i="60"/>
  <c r="Y182" i="60"/>
  <c r="Y190" i="60"/>
  <c r="Y129" i="60"/>
  <c r="Y46" i="60"/>
  <c r="Y52" i="60"/>
  <c r="Y106" i="60"/>
  <c r="Y118" i="60"/>
  <c r="Y121" i="60"/>
  <c r="Y135" i="60"/>
  <c r="Y169" i="60"/>
  <c r="Y177" i="60"/>
  <c r="Y185" i="60"/>
  <c r="Y48" i="60"/>
  <c r="Y103" i="60"/>
  <c r="Y145" i="60"/>
  <c r="Y172" i="60"/>
  <c r="Y188" i="60"/>
  <c r="Y95" i="60"/>
  <c r="Y99" i="60"/>
  <c r="Y113" i="60"/>
  <c r="Y119" i="60"/>
  <c r="Y133" i="60"/>
  <c r="Y175" i="60"/>
  <c r="Y183" i="60"/>
  <c r="Y191" i="60"/>
  <c r="Y137" i="60"/>
  <c r="Y37" i="60"/>
  <c r="Y122" i="60"/>
  <c r="Y142" i="60"/>
  <c r="Y146" i="60"/>
  <c r="Y159" i="60"/>
  <c r="Y170" i="60"/>
  <c r="Y178" i="60"/>
  <c r="Y186" i="60"/>
  <c r="Y60" i="60"/>
  <c r="Y131" i="60"/>
  <c r="Y153" i="60"/>
  <c r="Y173" i="60"/>
  <c r="Y181" i="60"/>
  <c r="Y189" i="60"/>
  <c r="Y171" i="60"/>
  <c r="Y179" i="60"/>
  <c r="Y187" i="60"/>
  <c r="Y57" i="60"/>
  <c r="Y91" i="60"/>
  <c r="Y117" i="60"/>
  <c r="Y123" i="60"/>
  <c r="Y143" i="60"/>
  <c r="Q27" i="60"/>
  <c r="Q17" i="60" s="1"/>
  <c r="P17" i="60"/>
  <c r="Y29" i="60"/>
  <c r="Y33" i="60"/>
  <c r="AE194" i="60"/>
  <c r="AE192" i="60"/>
  <c r="AE190" i="60"/>
  <c r="AE188" i="60"/>
  <c r="AE186" i="60"/>
  <c r="AE184" i="60"/>
  <c r="AE182" i="60"/>
  <c r="AE180" i="60"/>
  <c r="AE178" i="60"/>
  <c r="AE176" i="60"/>
  <c r="AE174" i="60"/>
  <c r="AE172" i="60"/>
  <c r="AE170" i="60"/>
  <c r="AE168" i="60"/>
  <c r="AE166" i="60"/>
  <c r="AE164" i="60"/>
  <c r="AE162" i="60"/>
  <c r="AE195" i="60"/>
  <c r="AE193" i="60"/>
  <c r="AE191" i="60"/>
  <c r="AE189" i="60"/>
  <c r="AE187" i="60"/>
  <c r="AE185" i="60"/>
  <c r="AE183" i="60"/>
  <c r="AE181" i="60"/>
  <c r="AE179" i="60"/>
  <c r="AE177" i="60"/>
  <c r="AE175" i="60"/>
  <c r="AE173" i="60"/>
  <c r="AE171" i="60"/>
  <c r="AE169" i="60"/>
  <c r="AE167" i="60"/>
  <c r="AE165" i="60"/>
  <c r="AE163" i="60"/>
  <c r="AE160" i="60"/>
  <c r="AE158" i="60"/>
  <c r="AE156" i="60"/>
  <c r="AE154" i="60"/>
  <c r="AE152" i="60"/>
  <c r="AE150" i="60"/>
  <c r="AE148" i="60"/>
  <c r="AE146" i="60"/>
  <c r="AE144" i="60"/>
  <c r="AE142" i="60"/>
  <c r="AE140" i="60"/>
  <c r="AE138" i="60"/>
  <c r="AE157" i="60"/>
  <c r="AE141" i="60"/>
  <c r="AE153" i="60"/>
  <c r="AE151" i="60"/>
  <c r="AE139" i="60"/>
  <c r="AE149" i="60"/>
  <c r="AE147" i="60"/>
  <c r="AE136" i="60"/>
  <c r="AE134" i="60"/>
  <c r="AE132" i="60"/>
  <c r="AE130" i="60"/>
  <c r="AE128" i="60"/>
  <c r="AE126" i="60"/>
  <c r="AE124" i="60"/>
  <c r="AE155" i="60"/>
  <c r="AE145" i="60"/>
  <c r="AE123" i="60"/>
  <c r="AE121" i="60"/>
  <c r="AE119" i="60"/>
  <c r="AE117" i="60"/>
  <c r="AE115" i="60"/>
  <c r="AE113" i="60"/>
  <c r="AE111" i="60"/>
  <c r="AE109" i="60"/>
  <c r="AE107" i="60"/>
  <c r="AE105" i="60"/>
  <c r="AE161" i="60"/>
  <c r="AE125" i="60"/>
  <c r="AE143" i="60"/>
  <c r="AE127" i="60"/>
  <c r="AE122" i="60"/>
  <c r="AE120" i="60"/>
  <c r="AE118" i="60"/>
  <c r="AE116" i="60"/>
  <c r="AE114" i="60"/>
  <c r="AE112" i="60"/>
  <c r="AE110" i="60"/>
  <c r="AE108" i="60"/>
  <c r="AE106" i="60"/>
  <c r="AE104" i="60"/>
  <c r="AE159" i="60"/>
  <c r="AE131" i="60"/>
  <c r="AE102" i="60"/>
  <c r="AE100" i="60"/>
  <c r="AE98" i="60"/>
  <c r="AE96" i="60"/>
  <c r="AE94" i="60"/>
  <c r="AE92" i="60"/>
  <c r="AE90" i="60"/>
  <c r="AE88" i="60"/>
  <c r="AE86" i="60"/>
  <c r="AE84" i="60"/>
  <c r="AE82" i="60"/>
  <c r="AE137" i="60"/>
  <c r="AE129" i="60"/>
  <c r="AE135" i="60"/>
  <c r="AE103" i="60"/>
  <c r="AE101" i="60"/>
  <c r="AE99" i="60"/>
  <c r="AE97" i="60"/>
  <c r="AE95" i="60"/>
  <c r="AE93" i="60"/>
  <c r="AE91" i="60"/>
  <c r="AE133" i="60"/>
  <c r="AE80" i="60"/>
  <c r="AE78" i="60"/>
  <c r="AE76" i="60"/>
  <c r="AE74" i="60"/>
  <c r="AE72" i="60"/>
  <c r="AE70" i="60"/>
  <c r="AE68" i="60"/>
  <c r="AE66" i="60"/>
  <c r="AE64" i="60"/>
  <c r="AE83" i="60"/>
  <c r="AE81" i="60"/>
  <c r="AE79" i="60"/>
  <c r="AE77" i="60"/>
  <c r="AE75" i="60"/>
  <c r="AE73" i="60"/>
  <c r="AE71" i="60"/>
  <c r="AE69" i="60"/>
  <c r="AE67" i="60"/>
  <c r="AE60" i="60"/>
  <c r="AE58" i="60"/>
  <c r="AE56" i="60"/>
  <c r="AE54" i="60"/>
  <c r="AE52" i="60"/>
  <c r="AE50" i="60"/>
  <c r="AE48" i="60"/>
  <c r="AE46" i="60"/>
  <c r="AE44" i="60"/>
  <c r="AE42" i="60"/>
  <c r="AE63" i="60"/>
  <c r="AE59" i="60"/>
  <c r="AE57" i="60"/>
  <c r="AE55" i="60"/>
  <c r="AE53" i="60"/>
  <c r="AE51" i="60"/>
  <c r="AE89" i="60"/>
  <c r="AE65" i="60"/>
  <c r="AE61" i="60"/>
  <c r="AE85" i="60"/>
  <c r="AE62" i="60"/>
  <c r="AE35" i="60"/>
  <c r="AE33" i="60"/>
  <c r="AE31" i="60"/>
  <c r="AE29" i="60"/>
  <c r="AE27" i="60"/>
  <c r="AE43" i="60"/>
  <c r="AE40" i="60"/>
  <c r="AE49" i="60"/>
  <c r="AE45" i="60"/>
  <c r="AE41" i="60"/>
  <c r="AE37" i="60"/>
  <c r="AE36" i="60"/>
  <c r="AE34" i="60"/>
  <c r="AE32" i="60"/>
  <c r="AE30" i="60"/>
  <c r="AE28" i="60"/>
  <c r="AE38" i="60"/>
  <c r="AE87" i="60"/>
  <c r="AE47" i="60"/>
  <c r="AE39" i="60"/>
  <c r="N17" i="60"/>
  <c r="Y38" i="60"/>
  <c r="Y42" i="60"/>
  <c r="Y44" i="60"/>
  <c r="Y58" i="60"/>
  <c r="Y41" i="60"/>
  <c r="Y51" i="60"/>
  <c r="AB17" i="60"/>
  <c r="Y45" i="60"/>
  <c r="Y49" i="60"/>
  <c r="Y56" i="60"/>
  <c r="Y61" i="60"/>
  <c r="AO17" i="60"/>
  <c r="Y40" i="60"/>
  <c r="Y43" i="60"/>
  <c r="Y50" i="60"/>
  <c r="Y55" i="60"/>
  <c r="Y39" i="60"/>
  <c r="Y54" i="60"/>
  <c r="Y59" i="60"/>
  <c r="O17" i="60"/>
  <c r="Y47" i="60"/>
  <c r="Y53" i="60"/>
  <c r="Y82" i="60"/>
  <c r="Y85" i="60"/>
  <c r="Y92" i="60"/>
  <c r="Y97" i="60"/>
  <c r="Y100" i="60"/>
  <c r="Y87" i="60"/>
  <c r="Y89" i="60"/>
  <c r="Y94" i="60"/>
  <c r="Y102" i="60"/>
  <c r="Y109" i="60"/>
  <c r="Y114" i="60"/>
  <c r="Y93" i="60"/>
  <c r="Y96" i="60"/>
  <c r="Y101" i="60"/>
  <c r="Y98" i="60"/>
  <c r="Y111" i="60"/>
  <c r="Y86" i="60"/>
  <c r="Y88" i="60"/>
  <c r="Y90" i="60"/>
  <c r="Y125" i="60"/>
  <c r="Y141" i="60"/>
  <c r="AC127" i="60"/>
  <c r="AF127" i="60" s="1"/>
  <c r="AG127" i="60" s="1"/>
  <c r="AI127" i="60" s="1"/>
  <c r="Y157" i="60"/>
  <c r="Y162" i="60"/>
  <c r="Y152" i="60"/>
  <c r="Y156" i="60"/>
  <c r="Y147" i="60"/>
  <c r="Y168" i="60"/>
  <c r="Y164" i="60"/>
  <c r="Y167" i="60"/>
  <c r="Y176" i="60"/>
  <c r="Y192" i="60"/>
  <c r="Y194" i="60"/>
  <c r="Y180" i="60"/>
  <c r="Y163" i="60"/>
  <c r="Y165" i="60"/>
  <c r="Y184" i="60"/>
  <c r="AC186" i="60"/>
  <c r="Y193" i="60"/>
  <c r="Y195" i="60"/>
  <c r="AO16" i="60" l="1"/>
  <c r="AP127" i="60"/>
  <c r="AQ127" i="60" s="1"/>
  <c r="AS127" i="60" s="1"/>
  <c r="AC138" i="60"/>
  <c r="AF138" i="60" s="1"/>
  <c r="AG138" i="60" s="1"/>
  <c r="AI138" i="60" s="1"/>
  <c r="AP138" i="60" s="1"/>
  <c r="AQ138" i="60" s="1"/>
  <c r="AS138" i="60" s="1"/>
  <c r="AC104" i="60"/>
  <c r="AF104" i="60" s="1"/>
  <c r="AG104" i="60" s="1"/>
  <c r="AI104" i="60" s="1"/>
  <c r="AP104" i="60" s="1"/>
  <c r="AQ104" i="60" s="1"/>
  <c r="AS104" i="60" s="1"/>
  <c r="AF186" i="60"/>
  <c r="AG186" i="60" s="1"/>
  <c r="AI186" i="60" s="1"/>
  <c r="AC190" i="60"/>
  <c r="AF190" i="60" s="1"/>
  <c r="AG190" i="60" s="1"/>
  <c r="AI190" i="60" s="1"/>
  <c r="AP190" i="60" s="1"/>
  <c r="AQ190" i="60" s="1"/>
  <c r="AS190" i="60" s="1"/>
  <c r="AC180" i="60"/>
  <c r="AF180" i="60" s="1"/>
  <c r="AG180" i="60" s="1"/>
  <c r="AI180" i="60" s="1"/>
  <c r="AP180" i="60" s="1"/>
  <c r="AQ180" i="60" s="1"/>
  <c r="AS180" i="60" s="1"/>
  <c r="AC174" i="60"/>
  <c r="AF174" i="60" s="1"/>
  <c r="AG174" i="60" s="1"/>
  <c r="AI174" i="60" s="1"/>
  <c r="AC168" i="60"/>
  <c r="AF168" i="60" s="1"/>
  <c r="AG168" i="60" s="1"/>
  <c r="AI168" i="60" s="1"/>
  <c r="AP168" i="60" s="1"/>
  <c r="AQ168" i="60" s="1"/>
  <c r="AS168" i="60" s="1"/>
  <c r="AC73" i="60"/>
  <c r="AF73" i="60" s="1"/>
  <c r="AG73" i="60" s="1"/>
  <c r="AI73" i="60" s="1"/>
  <c r="AP73" i="60" s="1"/>
  <c r="AQ73" i="60" s="1"/>
  <c r="AS73" i="60" s="1"/>
  <c r="AC81" i="60"/>
  <c r="AF81" i="60" s="1"/>
  <c r="AG81" i="60" s="1"/>
  <c r="AI81" i="60" s="1"/>
  <c r="AP81" i="60" s="1"/>
  <c r="AQ81" i="60" s="1"/>
  <c r="AS81" i="60" s="1"/>
  <c r="AC60" i="60"/>
  <c r="AF60" i="60" s="1"/>
  <c r="AG60" i="60" s="1"/>
  <c r="AI60" i="60" s="1"/>
  <c r="AP60" i="60" s="1"/>
  <c r="AQ60" i="60" s="1"/>
  <c r="AS60" i="60" s="1"/>
  <c r="AC77" i="60"/>
  <c r="AC156" i="60"/>
  <c r="AF156" i="60" s="1"/>
  <c r="AG156" i="60" s="1"/>
  <c r="AI156" i="60" s="1"/>
  <c r="AP156" i="60" s="1"/>
  <c r="AQ156" i="60" s="1"/>
  <c r="AS156" i="60" s="1"/>
  <c r="AC133" i="60"/>
  <c r="AF133" i="60" s="1"/>
  <c r="AG133" i="60" s="1"/>
  <c r="AI133" i="60" s="1"/>
  <c r="AP133" i="60" s="1"/>
  <c r="AQ133" i="60" s="1"/>
  <c r="AS133" i="60" s="1"/>
  <c r="AC83" i="60"/>
  <c r="AF83" i="60" s="1"/>
  <c r="AG83" i="60" s="1"/>
  <c r="AI83" i="60" s="1"/>
  <c r="AC69" i="60"/>
  <c r="AC90" i="60"/>
  <c r="AF90" i="60" s="1"/>
  <c r="AG90" i="60" s="1"/>
  <c r="AI90" i="60" s="1"/>
  <c r="AP90" i="60" s="1"/>
  <c r="AQ90" i="60" s="1"/>
  <c r="AS90" i="60" s="1"/>
  <c r="AC35" i="60"/>
  <c r="AF35" i="60" s="1"/>
  <c r="AG35" i="60" s="1"/>
  <c r="AI35" i="60" s="1"/>
  <c r="AP35" i="60" s="1"/>
  <c r="AQ35" i="60" s="1"/>
  <c r="AS35" i="60" s="1"/>
  <c r="AC85" i="60"/>
  <c r="AF85" i="60" s="1"/>
  <c r="AG85" i="60" s="1"/>
  <c r="AI85" i="60" s="1"/>
  <c r="AP85" i="60" s="1"/>
  <c r="AQ85" i="60" s="1"/>
  <c r="AS85" i="60" s="1"/>
  <c r="AC195" i="60"/>
  <c r="AC111" i="60"/>
  <c r="AF111" i="60" s="1"/>
  <c r="AG111" i="60" s="1"/>
  <c r="AI111" i="60" s="1"/>
  <c r="AP111" i="60" s="1"/>
  <c r="AQ111" i="60" s="1"/>
  <c r="AS111" i="60" s="1"/>
  <c r="AC42" i="60"/>
  <c r="AC144" i="60"/>
  <c r="AC44" i="60"/>
  <c r="AF44" i="60" s="1"/>
  <c r="AG44" i="60" s="1"/>
  <c r="AI44" i="60" s="1"/>
  <c r="AP44" i="60" s="1"/>
  <c r="AQ44" i="60" s="1"/>
  <c r="AS44" i="60" s="1"/>
  <c r="AC188" i="60"/>
  <c r="AF188" i="60" s="1"/>
  <c r="AG188" i="60" s="1"/>
  <c r="AI188" i="60" s="1"/>
  <c r="AP188" i="60" s="1"/>
  <c r="AQ188" i="60" s="1"/>
  <c r="AS188" i="60" s="1"/>
  <c r="AC184" i="60"/>
  <c r="AF184" i="60" s="1"/>
  <c r="AG184" i="60" s="1"/>
  <c r="AI184" i="60" s="1"/>
  <c r="AC166" i="60"/>
  <c r="AF166" i="60" s="1"/>
  <c r="AG166" i="60" s="1"/>
  <c r="AI166" i="60" s="1"/>
  <c r="AP166" i="60" s="1"/>
  <c r="AQ166" i="60" s="1"/>
  <c r="AS166" i="60" s="1"/>
  <c r="AC172" i="60"/>
  <c r="AF172" i="60" s="1"/>
  <c r="AG172" i="60" s="1"/>
  <c r="AI172" i="60" s="1"/>
  <c r="AP172" i="60" s="1"/>
  <c r="AQ172" i="60" s="1"/>
  <c r="AS172" i="60" s="1"/>
  <c r="AC167" i="60"/>
  <c r="AF167" i="60" s="1"/>
  <c r="AG167" i="60" s="1"/>
  <c r="AI167" i="60" s="1"/>
  <c r="AP167" i="60" s="1"/>
  <c r="AQ167" i="60" s="1"/>
  <c r="AS167" i="60" s="1"/>
  <c r="AC131" i="60"/>
  <c r="AF131" i="60" s="1"/>
  <c r="AG131" i="60" s="1"/>
  <c r="AI131" i="60" s="1"/>
  <c r="AP131" i="60" s="1"/>
  <c r="AQ131" i="60" s="1"/>
  <c r="AS131" i="60" s="1"/>
  <c r="AC126" i="60"/>
  <c r="AF126" i="60" s="1"/>
  <c r="AG126" i="60" s="1"/>
  <c r="AI126" i="60" s="1"/>
  <c r="AP126" i="60" s="1"/>
  <c r="AQ126" i="60" s="1"/>
  <c r="AS126" i="60" s="1"/>
  <c r="AC125" i="60"/>
  <c r="AF125" i="60" s="1"/>
  <c r="AG125" i="60" s="1"/>
  <c r="AI125" i="60" s="1"/>
  <c r="AP125" i="60" s="1"/>
  <c r="AQ125" i="60" s="1"/>
  <c r="AS125" i="60" s="1"/>
  <c r="AC130" i="60"/>
  <c r="AF130" i="60" s="1"/>
  <c r="AG130" i="60" s="1"/>
  <c r="AI130" i="60" s="1"/>
  <c r="AP130" i="60" s="1"/>
  <c r="AQ130" i="60" s="1"/>
  <c r="AS130" i="60" s="1"/>
  <c r="AC64" i="60"/>
  <c r="AF64" i="60" s="1"/>
  <c r="AG64" i="60" s="1"/>
  <c r="AI64" i="60" s="1"/>
  <c r="AP64" i="60" s="1"/>
  <c r="AQ64" i="60" s="1"/>
  <c r="AS64" i="60" s="1"/>
  <c r="AC86" i="60"/>
  <c r="AF86" i="60" s="1"/>
  <c r="AG86" i="60" s="1"/>
  <c r="AI86" i="60" s="1"/>
  <c r="AP86" i="60" s="1"/>
  <c r="AQ86" i="60" s="1"/>
  <c r="AS86" i="60" s="1"/>
  <c r="AC80" i="60"/>
  <c r="AF80" i="60" s="1"/>
  <c r="AG80" i="60" s="1"/>
  <c r="AI80" i="60" s="1"/>
  <c r="AP80" i="60" s="1"/>
  <c r="AQ80" i="60" s="1"/>
  <c r="AS80" i="60" s="1"/>
  <c r="AC76" i="60"/>
  <c r="AF76" i="60" s="1"/>
  <c r="AG76" i="60" s="1"/>
  <c r="AI76" i="60" s="1"/>
  <c r="AP76" i="60" s="1"/>
  <c r="AQ76" i="60" s="1"/>
  <c r="AS76" i="60" s="1"/>
  <c r="AC72" i="60"/>
  <c r="AF72" i="60" s="1"/>
  <c r="AG72" i="60" s="1"/>
  <c r="AI72" i="60" s="1"/>
  <c r="AP72" i="60" s="1"/>
  <c r="AQ72" i="60" s="1"/>
  <c r="AS72" i="60" s="1"/>
  <c r="AC68" i="60"/>
  <c r="AC65" i="60"/>
  <c r="AF65" i="60" s="1"/>
  <c r="AG65" i="60" s="1"/>
  <c r="AI65" i="60" s="1"/>
  <c r="AP65" i="60" s="1"/>
  <c r="AQ65" i="60" s="1"/>
  <c r="AS65" i="60" s="1"/>
  <c r="AC55" i="60"/>
  <c r="AF55" i="60" s="1"/>
  <c r="AG55" i="60" s="1"/>
  <c r="AI55" i="60" s="1"/>
  <c r="AP55" i="60" s="1"/>
  <c r="AQ55" i="60" s="1"/>
  <c r="AS55" i="60" s="1"/>
  <c r="AC45" i="60"/>
  <c r="AF45" i="60" s="1"/>
  <c r="AG45" i="60" s="1"/>
  <c r="AI45" i="60" s="1"/>
  <c r="AC56" i="60"/>
  <c r="AF56" i="60" s="1"/>
  <c r="AG56" i="60" s="1"/>
  <c r="AI56" i="60" s="1"/>
  <c r="AP56" i="60" s="1"/>
  <c r="AQ56" i="60" s="1"/>
  <c r="AS56" i="60" s="1"/>
  <c r="AC57" i="60"/>
  <c r="AF57" i="60" s="1"/>
  <c r="AG57" i="60" s="1"/>
  <c r="AI57" i="60" s="1"/>
  <c r="AP57" i="60" s="1"/>
  <c r="AQ57" i="60" s="1"/>
  <c r="AS57" i="60" s="1"/>
  <c r="AC31" i="60"/>
  <c r="AF31" i="60" s="1"/>
  <c r="AG31" i="60" s="1"/>
  <c r="AI31" i="60" s="1"/>
  <c r="AP31" i="60" s="1"/>
  <c r="AQ31" i="60" s="1"/>
  <c r="AS31" i="60" s="1"/>
  <c r="AC43" i="60"/>
  <c r="AC98" i="60"/>
  <c r="AC145" i="60"/>
  <c r="AC183" i="60"/>
  <c r="AF183" i="60" s="1"/>
  <c r="AG183" i="60" s="1"/>
  <c r="AI183" i="60" s="1"/>
  <c r="AP183" i="60" s="1"/>
  <c r="AQ183" i="60" s="1"/>
  <c r="AS183" i="60" s="1"/>
  <c r="AC153" i="60"/>
  <c r="AF153" i="60" s="1"/>
  <c r="AG153" i="60" s="1"/>
  <c r="AI153" i="60" s="1"/>
  <c r="AP153" i="60" s="1"/>
  <c r="AQ153" i="60" s="1"/>
  <c r="AS153" i="60" s="1"/>
  <c r="AC34" i="60"/>
  <c r="AC32" i="60"/>
  <c r="AF32" i="60" s="1"/>
  <c r="AG32" i="60" s="1"/>
  <c r="AI32" i="60" s="1"/>
  <c r="AP32" i="60" s="1"/>
  <c r="AQ32" i="60" s="1"/>
  <c r="AS32" i="60" s="1"/>
  <c r="AC170" i="60"/>
  <c r="AF170" i="60" s="1"/>
  <c r="AG170" i="60" s="1"/>
  <c r="AI170" i="60" s="1"/>
  <c r="AP170" i="60" s="1"/>
  <c r="AQ170" i="60" s="1"/>
  <c r="AS170" i="60" s="1"/>
  <c r="AC182" i="60"/>
  <c r="AF182" i="60" s="1"/>
  <c r="AG182" i="60" s="1"/>
  <c r="AI182" i="60" s="1"/>
  <c r="AP182" i="60" s="1"/>
  <c r="AQ182" i="60" s="1"/>
  <c r="AS182" i="60" s="1"/>
  <c r="AC192" i="60"/>
  <c r="AF192" i="60" s="1"/>
  <c r="AG192" i="60" s="1"/>
  <c r="AI192" i="60" s="1"/>
  <c r="AC194" i="60"/>
  <c r="AF194" i="60" s="1"/>
  <c r="AG194" i="60" s="1"/>
  <c r="AI194" i="60" s="1"/>
  <c r="AP194" i="60" s="1"/>
  <c r="AQ194" i="60" s="1"/>
  <c r="AS194" i="60" s="1"/>
  <c r="AC137" i="60"/>
  <c r="AF137" i="60" s="1"/>
  <c r="AG137" i="60" s="1"/>
  <c r="AI137" i="60" s="1"/>
  <c r="AP137" i="60" s="1"/>
  <c r="AQ137" i="60" s="1"/>
  <c r="AS137" i="60" s="1"/>
  <c r="AC129" i="60"/>
  <c r="AF129" i="60" s="1"/>
  <c r="AG129" i="60" s="1"/>
  <c r="AI129" i="60" s="1"/>
  <c r="AP129" i="60" s="1"/>
  <c r="AQ129" i="60" s="1"/>
  <c r="AS129" i="60" s="1"/>
  <c r="AC136" i="60"/>
  <c r="AF136" i="60" s="1"/>
  <c r="AG136" i="60" s="1"/>
  <c r="AI136" i="60" s="1"/>
  <c r="AP136" i="60" s="1"/>
  <c r="AQ136" i="60" s="1"/>
  <c r="AS136" i="60" s="1"/>
  <c r="AC62" i="60"/>
  <c r="AC63" i="60"/>
  <c r="AF63" i="60" s="1"/>
  <c r="AG63" i="60" s="1"/>
  <c r="AI63" i="60" s="1"/>
  <c r="AP63" i="60" s="1"/>
  <c r="AQ63" i="60" s="1"/>
  <c r="AS63" i="60" s="1"/>
  <c r="AC79" i="60"/>
  <c r="AF79" i="60" s="1"/>
  <c r="AG79" i="60" s="1"/>
  <c r="AI79" i="60" s="1"/>
  <c r="AP79" i="60" s="1"/>
  <c r="AQ79" i="60" s="1"/>
  <c r="AS79" i="60" s="1"/>
  <c r="AC75" i="60"/>
  <c r="AF75" i="60" s="1"/>
  <c r="AG75" i="60" s="1"/>
  <c r="AI75" i="60" s="1"/>
  <c r="AC71" i="60"/>
  <c r="AF71" i="60" s="1"/>
  <c r="AG71" i="60" s="1"/>
  <c r="AI71" i="60" s="1"/>
  <c r="AP71" i="60" s="1"/>
  <c r="AQ71" i="60" s="1"/>
  <c r="AS71" i="60" s="1"/>
  <c r="AC67" i="60"/>
  <c r="AF67" i="60" s="1"/>
  <c r="AG67" i="60" s="1"/>
  <c r="AI67" i="60" s="1"/>
  <c r="AP67" i="60" s="1"/>
  <c r="AQ67" i="60" s="1"/>
  <c r="AS67" i="60" s="1"/>
  <c r="AC58" i="60"/>
  <c r="AF58" i="60" s="1"/>
  <c r="AG58" i="60" s="1"/>
  <c r="AI58" i="60" s="1"/>
  <c r="AP58" i="60" s="1"/>
  <c r="AQ58" i="60" s="1"/>
  <c r="AS58" i="60" s="1"/>
  <c r="AC47" i="60"/>
  <c r="AF47" i="60" s="1"/>
  <c r="AG47" i="60" s="1"/>
  <c r="AI47" i="60" s="1"/>
  <c r="AP47" i="60" s="1"/>
  <c r="AQ47" i="60" s="1"/>
  <c r="AS47" i="60" s="1"/>
  <c r="AC59" i="60"/>
  <c r="AF59" i="60" s="1"/>
  <c r="AG59" i="60" s="1"/>
  <c r="AI59" i="60" s="1"/>
  <c r="AP59" i="60" s="1"/>
  <c r="AQ59" i="60" s="1"/>
  <c r="AS59" i="60" s="1"/>
  <c r="AC50" i="60"/>
  <c r="AF50" i="60" s="1"/>
  <c r="AG50" i="60" s="1"/>
  <c r="AI50" i="60" s="1"/>
  <c r="AP50" i="60" s="1"/>
  <c r="AQ50" i="60" s="1"/>
  <c r="AS50" i="60" s="1"/>
  <c r="AC51" i="60"/>
  <c r="AF51" i="60" s="1"/>
  <c r="AG51" i="60" s="1"/>
  <c r="AI51" i="60" s="1"/>
  <c r="AP51" i="60" s="1"/>
  <c r="AQ51" i="60" s="1"/>
  <c r="AS51" i="60" s="1"/>
  <c r="AC27" i="60"/>
  <c r="AC91" i="60"/>
  <c r="AF91" i="60" s="1"/>
  <c r="AG91" i="60" s="1"/>
  <c r="AI91" i="60" s="1"/>
  <c r="AP91" i="60" s="1"/>
  <c r="AQ91" i="60" s="1"/>
  <c r="AS91" i="60" s="1"/>
  <c r="AC95" i="60"/>
  <c r="AF95" i="60" s="1"/>
  <c r="AG95" i="60" s="1"/>
  <c r="AI95" i="60" s="1"/>
  <c r="AP95" i="60" s="1"/>
  <c r="AQ95" i="60" s="1"/>
  <c r="AS95" i="60" s="1"/>
  <c r="AC116" i="60"/>
  <c r="AF116" i="60" s="1"/>
  <c r="AG116" i="60" s="1"/>
  <c r="AI116" i="60" s="1"/>
  <c r="AP116" i="60" s="1"/>
  <c r="AQ116" i="60" s="1"/>
  <c r="AS116" i="60" s="1"/>
  <c r="AC150" i="60"/>
  <c r="AF150" i="60" s="1"/>
  <c r="AG150" i="60" s="1"/>
  <c r="AI150" i="60" s="1"/>
  <c r="AP150" i="60" s="1"/>
  <c r="AQ150" i="60" s="1"/>
  <c r="AS150" i="60" s="1"/>
  <c r="AC155" i="60"/>
  <c r="AF155" i="60" s="1"/>
  <c r="AG155" i="60" s="1"/>
  <c r="AI155" i="60" s="1"/>
  <c r="AP155" i="60" s="1"/>
  <c r="AQ155" i="60" s="1"/>
  <c r="AS155" i="60" s="1"/>
  <c r="AC178" i="60"/>
  <c r="AF178" i="60" s="1"/>
  <c r="AG178" i="60" s="1"/>
  <c r="AI178" i="60" s="1"/>
  <c r="AP178" i="60" s="1"/>
  <c r="AQ178" i="60" s="1"/>
  <c r="AS178" i="60" s="1"/>
  <c r="AC176" i="60"/>
  <c r="AF176" i="60" s="1"/>
  <c r="AG176" i="60" s="1"/>
  <c r="AI176" i="60" s="1"/>
  <c r="AP176" i="60" s="1"/>
  <c r="AQ176" i="60" s="1"/>
  <c r="AS176" i="60" s="1"/>
  <c r="AC164" i="60"/>
  <c r="AF164" i="60" s="1"/>
  <c r="AG164" i="60" s="1"/>
  <c r="AI164" i="60" s="1"/>
  <c r="AC165" i="60"/>
  <c r="AF165" i="60" s="1"/>
  <c r="AG165" i="60" s="1"/>
  <c r="AI165" i="60" s="1"/>
  <c r="AP165" i="60" s="1"/>
  <c r="AQ165" i="60" s="1"/>
  <c r="AS165" i="60" s="1"/>
  <c r="AC135" i="60"/>
  <c r="AF135" i="60" s="1"/>
  <c r="AG135" i="60" s="1"/>
  <c r="AI135" i="60" s="1"/>
  <c r="AP135" i="60" s="1"/>
  <c r="AQ135" i="60" s="1"/>
  <c r="AS135" i="60" s="1"/>
  <c r="AC134" i="60"/>
  <c r="AF134" i="60" s="1"/>
  <c r="AG134" i="60" s="1"/>
  <c r="AI134" i="60" s="1"/>
  <c r="AP134" i="60" s="1"/>
  <c r="AQ134" i="60" s="1"/>
  <c r="AS134" i="60" s="1"/>
  <c r="AC132" i="60"/>
  <c r="AF132" i="60" s="1"/>
  <c r="AG132" i="60" s="1"/>
  <c r="AI132" i="60" s="1"/>
  <c r="AP132" i="60" s="1"/>
  <c r="AQ132" i="60" s="1"/>
  <c r="AS132" i="60" s="1"/>
  <c r="AC108" i="60"/>
  <c r="AF108" i="60" s="1"/>
  <c r="AG108" i="60" s="1"/>
  <c r="AI108" i="60" s="1"/>
  <c r="AP108" i="60" s="1"/>
  <c r="AQ108" i="60" s="1"/>
  <c r="AS108" i="60" s="1"/>
  <c r="AC88" i="60"/>
  <c r="AF88" i="60" s="1"/>
  <c r="AG88" i="60" s="1"/>
  <c r="AI88" i="60" s="1"/>
  <c r="AP88" i="60" s="1"/>
  <c r="AQ88" i="60" s="1"/>
  <c r="AS88" i="60" s="1"/>
  <c r="AC84" i="60"/>
  <c r="AF84" i="60" s="1"/>
  <c r="AG84" i="60" s="1"/>
  <c r="AI84" i="60" s="1"/>
  <c r="AP84" i="60" s="1"/>
  <c r="AQ84" i="60" s="1"/>
  <c r="AS84" i="60" s="1"/>
  <c r="AC78" i="60"/>
  <c r="AF78" i="60" s="1"/>
  <c r="AG78" i="60" s="1"/>
  <c r="AI78" i="60" s="1"/>
  <c r="AP78" i="60" s="1"/>
  <c r="AQ78" i="60" s="1"/>
  <c r="AS78" i="60" s="1"/>
  <c r="AC74" i="60"/>
  <c r="AF74" i="60" s="1"/>
  <c r="AG74" i="60" s="1"/>
  <c r="AI74" i="60" s="1"/>
  <c r="AP74" i="60" s="1"/>
  <c r="AQ74" i="60" s="1"/>
  <c r="AS74" i="60" s="1"/>
  <c r="AC70" i="60"/>
  <c r="AF70" i="60" s="1"/>
  <c r="AG70" i="60" s="1"/>
  <c r="AI70" i="60" s="1"/>
  <c r="AP70" i="60" s="1"/>
  <c r="AQ70" i="60" s="1"/>
  <c r="AS70" i="60" s="1"/>
  <c r="AC66" i="60"/>
  <c r="AF66" i="60" s="1"/>
  <c r="AG66" i="60" s="1"/>
  <c r="AI66" i="60" s="1"/>
  <c r="AP66" i="60" s="1"/>
  <c r="AQ66" i="60" s="1"/>
  <c r="AS66" i="60" s="1"/>
  <c r="AC53" i="60"/>
  <c r="AF53" i="60" s="1"/>
  <c r="AG53" i="60" s="1"/>
  <c r="AI53" i="60" s="1"/>
  <c r="AP53" i="60" s="1"/>
  <c r="AQ53" i="60" s="1"/>
  <c r="AS53" i="60" s="1"/>
  <c r="AC54" i="60"/>
  <c r="AF54" i="60" s="1"/>
  <c r="AG54" i="60" s="1"/>
  <c r="AI54" i="60" s="1"/>
  <c r="AP54" i="60" s="1"/>
  <c r="AQ54" i="60" s="1"/>
  <c r="AS54" i="60" s="1"/>
  <c r="AC61" i="60"/>
  <c r="AF61" i="60" s="1"/>
  <c r="AG61" i="60" s="1"/>
  <c r="AI61" i="60" s="1"/>
  <c r="AP61" i="60" s="1"/>
  <c r="AQ61" i="60" s="1"/>
  <c r="AS61" i="60" s="1"/>
  <c r="AC49" i="60"/>
  <c r="AF49" i="60" s="1"/>
  <c r="AG49" i="60" s="1"/>
  <c r="AI49" i="60" s="1"/>
  <c r="AC52" i="60"/>
  <c r="AF52" i="60" s="1"/>
  <c r="AG52" i="60" s="1"/>
  <c r="AI52" i="60" s="1"/>
  <c r="AP52" i="60" s="1"/>
  <c r="AQ52" i="60" s="1"/>
  <c r="AS52" i="60" s="1"/>
  <c r="AC102" i="60"/>
  <c r="AF102" i="60" s="1"/>
  <c r="AG102" i="60" s="1"/>
  <c r="AI102" i="60" s="1"/>
  <c r="AP102" i="60" s="1"/>
  <c r="AQ102" i="60" s="1"/>
  <c r="AS102" i="60" s="1"/>
  <c r="AC114" i="60"/>
  <c r="AF114" i="60" s="1"/>
  <c r="AG114" i="60" s="1"/>
  <c r="AI114" i="60" s="1"/>
  <c r="AP114" i="60" s="1"/>
  <c r="AQ114" i="60" s="1"/>
  <c r="AS114" i="60" s="1"/>
  <c r="AC121" i="60"/>
  <c r="AF121" i="60" s="1"/>
  <c r="AG121" i="60" s="1"/>
  <c r="AI121" i="60" s="1"/>
  <c r="AP121" i="60" s="1"/>
  <c r="AQ121" i="60" s="1"/>
  <c r="AS121" i="60" s="1"/>
  <c r="AC158" i="60"/>
  <c r="AF158" i="60" s="1"/>
  <c r="AG158" i="60" s="1"/>
  <c r="AI158" i="60" s="1"/>
  <c r="AP158" i="60" s="1"/>
  <c r="AQ158" i="60" s="1"/>
  <c r="AS158" i="60" s="1"/>
  <c r="AC185" i="60"/>
  <c r="AF185" i="60" s="1"/>
  <c r="AG185" i="60" s="1"/>
  <c r="AI185" i="60" s="1"/>
  <c r="AP185" i="60" s="1"/>
  <c r="AQ185" i="60" s="1"/>
  <c r="AS185" i="60" s="1"/>
  <c r="AC37" i="60"/>
  <c r="AF37" i="60" s="1"/>
  <c r="AG37" i="60" s="1"/>
  <c r="AI37" i="60" s="1"/>
  <c r="AP37" i="60" s="1"/>
  <c r="AQ37" i="60" s="1"/>
  <c r="AS37" i="60" s="1"/>
  <c r="AC46" i="60"/>
  <c r="AF46" i="60" s="1"/>
  <c r="AG46" i="60" s="1"/>
  <c r="AI46" i="60" s="1"/>
  <c r="AP46" i="60" s="1"/>
  <c r="AQ46" i="60" s="1"/>
  <c r="AS46" i="60" s="1"/>
  <c r="AC82" i="60"/>
  <c r="AF82" i="60" s="1"/>
  <c r="AG82" i="60" s="1"/>
  <c r="AI82" i="60" s="1"/>
  <c r="AP82" i="60" s="1"/>
  <c r="AQ82" i="60" s="1"/>
  <c r="AS82" i="60" s="1"/>
  <c r="AC96" i="60"/>
  <c r="AF96" i="60" s="1"/>
  <c r="AG96" i="60" s="1"/>
  <c r="AI96" i="60" s="1"/>
  <c r="AP96" i="60" s="1"/>
  <c r="AQ96" i="60" s="1"/>
  <c r="AS96" i="60" s="1"/>
  <c r="AC87" i="60"/>
  <c r="AF87" i="60" s="1"/>
  <c r="AG87" i="60" s="1"/>
  <c r="AI87" i="60" s="1"/>
  <c r="AP87" i="60" s="1"/>
  <c r="AQ87" i="60" s="1"/>
  <c r="AS87" i="60" s="1"/>
  <c r="AC101" i="60"/>
  <c r="AF101" i="60" s="1"/>
  <c r="AG101" i="60" s="1"/>
  <c r="AI101" i="60" s="1"/>
  <c r="AP101" i="60" s="1"/>
  <c r="AQ101" i="60" s="1"/>
  <c r="AS101" i="60" s="1"/>
  <c r="AC100" i="60"/>
  <c r="AF100" i="60" s="1"/>
  <c r="AG100" i="60" s="1"/>
  <c r="AI100" i="60" s="1"/>
  <c r="AP100" i="60" s="1"/>
  <c r="AQ100" i="60" s="1"/>
  <c r="AS100" i="60" s="1"/>
  <c r="AC118" i="60"/>
  <c r="AF118" i="60" s="1"/>
  <c r="AG118" i="60" s="1"/>
  <c r="AI118" i="60" s="1"/>
  <c r="AP118" i="60" s="1"/>
  <c r="AQ118" i="60" s="1"/>
  <c r="AS118" i="60" s="1"/>
  <c r="AC115" i="60"/>
  <c r="AC124" i="60"/>
  <c r="AF124" i="60" s="1"/>
  <c r="AG124" i="60" s="1"/>
  <c r="AI124" i="60" s="1"/>
  <c r="AP124" i="60" s="1"/>
  <c r="AQ124" i="60" s="1"/>
  <c r="AS124" i="60" s="1"/>
  <c r="AC120" i="60"/>
  <c r="AF120" i="60" s="1"/>
  <c r="AG120" i="60" s="1"/>
  <c r="AI120" i="60" s="1"/>
  <c r="AP120" i="60" s="1"/>
  <c r="AQ120" i="60" s="1"/>
  <c r="AS120" i="60" s="1"/>
  <c r="AC128" i="60"/>
  <c r="AF128" i="60" s="1"/>
  <c r="AG128" i="60" s="1"/>
  <c r="AI128" i="60" s="1"/>
  <c r="AP128" i="60" s="1"/>
  <c r="AQ128" i="60" s="1"/>
  <c r="AS128" i="60" s="1"/>
  <c r="AC161" i="60"/>
  <c r="AF161" i="60" s="1"/>
  <c r="AG161" i="60" s="1"/>
  <c r="AI161" i="60" s="1"/>
  <c r="AP161" i="60" s="1"/>
  <c r="AQ161" i="60" s="1"/>
  <c r="AS161" i="60" s="1"/>
  <c r="AC169" i="60"/>
  <c r="AF169" i="60" s="1"/>
  <c r="AG169" i="60" s="1"/>
  <c r="AI169" i="60" s="1"/>
  <c r="AP169" i="60" s="1"/>
  <c r="AQ169" i="60" s="1"/>
  <c r="AS169" i="60" s="1"/>
  <c r="AC154" i="60"/>
  <c r="AF154" i="60" s="1"/>
  <c r="AG154" i="60" s="1"/>
  <c r="AI154" i="60" s="1"/>
  <c r="AP154" i="60" s="1"/>
  <c r="AQ154" i="60" s="1"/>
  <c r="AS154" i="60" s="1"/>
  <c r="AC171" i="60"/>
  <c r="AC151" i="60"/>
  <c r="AC162" i="60"/>
  <c r="AF162" i="60" s="1"/>
  <c r="AG162" i="60" s="1"/>
  <c r="AI162" i="60" s="1"/>
  <c r="AP162" i="60" s="1"/>
  <c r="AQ162" i="60" s="1"/>
  <c r="AS162" i="60" s="1"/>
  <c r="AC143" i="60"/>
  <c r="AF143" i="60" s="1"/>
  <c r="AG143" i="60" s="1"/>
  <c r="AI143" i="60" s="1"/>
  <c r="AP143" i="60" s="1"/>
  <c r="AQ143" i="60" s="1"/>
  <c r="AS143" i="60" s="1"/>
  <c r="AC187" i="60"/>
  <c r="AF187" i="60" s="1"/>
  <c r="AG187" i="60" s="1"/>
  <c r="AI187" i="60" s="1"/>
  <c r="AP187" i="60" s="1"/>
  <c r="AQ187" i="60" s="1"/>
  <c r="AS187" i="60" s="1"/>
  <c r="AC191" i="60"/>
  <c r="AF191" i="60" s="1"/>
  <c r="AG191" i="60" s="1"/>
  <c r="AI191" i="60" s="1"/>
  <c r="AP191" i="60" s="1"/>
  <c r="AQ191" i="60" s="1"/>
  <c r="AS191" i="60" s="1"/>
  <c r="AC33" i="60"/>
  <c r="AF33" i="60" s="1"/>
  <c r="AG33" i="60" s="1"/>
  <c r="AI33" i="60" s="1"/>
  <c r="AP33" i="60" s="1"/>
  <c r="AQ33" i="60" s="1"/>
  <c r="AS33" i="60" s="1"/>
  <c r="AC28" i="60"/>
  <c r="AF28" i="60" s="1"/>
  <c r="AG28" i="60" s="1"/>
  <c r="AI28" i="60" s="1"/>
  <c r="AP28" i="60" s="1"/>
  <c r="AQ28" i="60" s="1"/>
  <c r="AS28" i="60" s="1"/>
  <c r="AF36" i="60"/>
  <c r="AG36" i="60" s="1"/>
  <c r="AI36" i="60" s="1"/>
  <c r="AP36" i="60" s="1"/>
  <c r="AQ36" i="60" s="1"/>
  <c r="AS36" i="60" s="1"/>
  <c r="AC41" i="60"/>
  <c r="AF41" i="60" s="1"/>
  <c r="AG41" i="60" s="1"/>
  <c r="AI41" i="60" s="1"/>
  <c r="AP41" i="60" s="1"/>
  <c r="AQ41" i="60" s="1"/>
  <c r="AS41" i="60" s="1"/>
  <c r="AC40" i="60"/>
  <c r="AF40" i="60" s="1"/>
  <c r="AG40" i="60" s="1"/>
  <c r="AI40" i="60" s="1"/>
  <c r="AP40" i="60" s="1"/>
  <c r="AQ40" i="60" s="1"/>
  <c r="AS40" i="60" s="1"/>
  <c r="AC94" i="60"/>
  <c r="AF94" i="60" s="1"/>
  <c r="AG94" i="60" s="1"/>
  <c r="AI94" i="60" s="1"/>
  <c r="AP94" i="60" s="1"/>
  <c r="AQ94" i="60" s="1"/>
  <c r="AS94" i="60" s="1"/>
  <c r="AC99" i="60"/>
  <c r="AF99" i="60" s="1"/>
  <c r="AG99" i="60" s="1"/>
  <c r="AI99" i="60" s="1"/>
  <c r="AP99" i="60" s="1"/>
  <c r="AQ99" i="60" s="1"/>
  <c r="AS99" i="60" s="1"/>
  <c r="AC89" i="60"/>
  <c r="AF89" i="60" s="1"/>
  <c r="AG89" i="60" s="1"/>
  <c r="AI89" i="60" s="1"/>
  <c r="AP89" i="60" s="1"/>
  <c r="AQ89" i="60" s="1"/>
  <c r="AS89" i="60" s="1"/>
  <c r="AC109" i="60"/>
  <c r="AF109" i="60" s="1"/>
  <c r="AG109" i="60" s="1"/>
  <c r="AI109" i="60" s="1"/>
  <c r="AP109" i="60" s="1"/>
  <c r="AQ109" i="60" s="1"/>
  <c r="AS109" i="60" s="1"/>
  <c r="AC103" i="60"/>
  <c r="AF103" i="60" s="1"/>
  <c r="AG103" i="60" s="1"/>
  <c r="AI103" i="60" s="1"/>
  <c r="AP103" i="60" s="1"/>
  <c r="AQ103" i="60" s="1"/>
  <c r="AS103" i="60" s="1"/>
  <c r="AC122" i="60"/>
  <c r="AF122" i="60" s="1"/>
  <c r="AG122" i="60" s="1"/>
  <c r="AI122" i="60" s="1"/>
  <c r="AP122" i="60" s="1"/>
  <c r="AQ122" i="60" s="1"/>
  <c r="AS122" i="60" s="1"/>
  <c r="AC119" i="60"/>
  <c r="AF119" i="60" s="1"/>
  <c r="AG119" i="60" s="1"/>
  <c r="AI119" i="60" s="1"/>
  <c r="AP119" i="60" s="1"/>
  <c r="AQ119" i="60" s="1"/>
  <c r="AS119" i="60" s="1"/>
  <c r="AC110" i="60"/>
  <c r="AF110" i="60" s="1"/>
  <c r="AG110" i="60" s="1"/>
  <c r="AI110" i="60" s="1"/>
  <c r="AP110" i="60" s="1"/>
  <c r="AQ110" i="60" s="1"/>
  <c r="AS110" i="60" s="1"/>
  <c r="AC113" i="60"/>
  <c r="AF113" i="60" s="1"/>
  <c r="AG113" i="60" s="1"/>
  <c r="AI113" i="60" s="1"/>
  <c r="AP113" i="60" s="1"/>
  <c r="AQ113" i="60" s="1"/>
  <c r="AS113" i="60" s="1"/>
  <c r="AC140" i="60"/>
  <c r="AF140" i="60" s="1"/>
  <c r="AG140" i="60" s="1"/>
  <c r="AI140" i="60" s="1"/>
  <c r="AP140" i="60" s="1"/>
  <c r="AQ140" i="60" s="1"/>
  <c r="AS140" i="60" s="1"/>
  <c r="AC179" i="60"/>
  <c r="AF179" i="60" s="1"/>
  <c r="AG179" i="60" s="1"/>
  <c r="AI179" i="60" s="1"/>
  <c r="AP179" i="60" s="1"/>
  <c r="AQ179" i="60" s="1"/>
  <c r="AS179" i="60" s="1"/>
  <c r="AC141" i="60"/>
  <c r="AF141" i="60" s="1"/>
  <c r="AG141" i="60" s="1"/>
  <c r="AI141" i="60" s="1"/>
  <c r="AP141" i="60" s="1"/>
  <c r="AQ141" i="60" s="1"/>
  <c r="AS141" i="60" s="1"/>
  <c r="AC142" i="60"/>
  <c r="AF142" i="60" s="1"/>
  <c r="AG142" i="60" s="1"/>
  <c r="AI142" i="60" s="1"/>
  <c r="AP142" i="60" s="1"/>
  <c r="AQ142" i="60" s="1"/>
  <c r="AS142" i="60" s="1"/>
  <c r="AC175" i="60"/>
  <c r="AF175" i="60" s="1"/>
  <c r="AG175" i="60" s="1"/>
  <c r="AI175" i="60" s="1"/>
  <c r="AP175" i="60" s="1"/>
  <c r="AQ175" i="60" s="1"/>
  <c r="AS175" i="60" s="1"/>
  <c r="AC160" i="60"/>
  <c r="AF160" i="60" s="1"/>
  <c r="AG160" i="60" s="1"/>
  <c r="AI160" i="60" s="1"/>
  <c r="AP160" i="60" s="1"/>
  <c r="AQ160" i="60" s="1"/>
  <c r="AS160" i="60" s="1"/>
  <c r="AC163" i="60"/>
  <c r="AF163" i="60" s="1"/>
  <c r="AG163" i="60" s="1"/>
  <c r="AI163" i="60" s="1"/>
  <c r="AP163" i="60" s="1"/>
  <c r="AQ163" i="60" s="1"/>
  <c r="AS163" i="60" s="1"/>
  <c r="AC152" i="60"/>
  <c r="AF152" i="60" s="1"/>
  <c r="AG152" i="60" s="1"/>
  <c r="AI152" i="60" s="1"/>
  <c r="AP152" i="60" s="1"/>
  <c r="AQ152" i="60" s="1"/>
  <c r="AS152" i="60" s="1"/>
  <c r="AC173" i="60"/>
  <c r="AF173" i="60" s="1"/>
  <c r="AG173" i="60" s="1"/>
  <c r="AI173" i="60" s="1"/>
  <c r="AP173" i="60" s="1"/>
  <c r="AQ173" i="60" s="1"/>
  <c r="AS173" i="60" s="1"/>
  <c r="AC193" i="60"/>
  <c r="AF193" i="60" s="1"/>
  <c r="AG193" i="60" s="1"/>
  <c r="AI193" i="60" s="1"/>
  <c r="AP193" i="60" s="1"/>
  <c r="AQ193" i="60" s="1"/>
  <c r="AS193" i="60" s="1"/>
  <c r="AC30" i="60"/>
  <c r="AF30" i="60" s="1"/>
  <c r="AG30" i="60" s="1"/>
  <c r="AI30" i="60" s="1"/>
  <c r="AP30" i="60" s="1"/>
  <c r="AQ30" i="60" s="1"/>
  <c r="AS30" i="60" s="1"/>
  <c r="AC29" i="60"/>
  <c r="AF29" i="60" s="1"/>
  <c r="AG29" i="60" s="1"/>
  <c r="AI29" i="60" s="1"/>
  <c r="AP29" i="60" s="1"/>
  <c r="AQ29" i="60" s="1"/>
  <c r="AS29" i="60" s="1"/>
  <c r="AF77" i="60"/>
  <c r="AG77" i="60" s="1"/>
  <c r="AI77" i="60" s="1"/>
  <c r="AP77" i="60" s="1"/>
  <c r="AQ77" i="60" s="1"/>
  <c r="AS77" i="60" s="1"/>
  <c r="AF69" i="60"/>
  <c r="AG69" i="60" s="1"/>
  <c r="AI69" i="60" s="1"/>
  <c r="AP69" i="60" s="1"/>
  <c r="AQ69" i="60" s="1"/>
  <c r="AS69" i="60" s="1"/>
  <c r="AC48" i="60"/>
  <c r="AC38" i="60"/>
  <c r="AF38" i="60" s="1"/>
  <c r="AG38" i="60" s="1"/>
  <c r="AI38" i="60" s="1"/>
  <c r="AP38" i="60" s="1"/>
  <c r="AQ38" i="60" s="1"/>
  <c r="AS38" i="60" s="1"/>
  <c r="AC39" i="60"/>
  <c r="AF39" i="60" s="1"/>
  <c r="AG39" i="60" s="1"/>
  <c r="AI39" i="60" s="1"/>
  <c r="AP39" i="60" s="1"/>
  <c r="AQ39" i="60" s="1"/>
  <c r="AS39" i="60" s="1"/>
  <c r="AC97" i="60"/>
  <c r="AF97" i="60" s="1"/>
  <c r="AG97" i="60" s="1"/>
  <c r="AI97" i="60" s="1"/>
  <c r="AP97" i="60" s="1"/>
  <c r="AQ97" i="60" s="1"/>
  <c r="AS97" i="60" s="1"/>
  <c r="AC105" i="60"/>
  <c r="AC93" i="60"/>
  <c r="AF93" i="60" s="1"/>
  <c r="AG93" i="60" s="1"/>
  <c r="AI93" i="60" s="1"/>
  <c r="AP93" i="60" s="1"/>
  <c r="AQ93" i="60" s="1"/>
  <c r="AS93" i="60" s="1"/>
  <c r="AC92" i="60"/>
  <c r="AF92" i="60" s="1"/>
  <c r="AG92" i="60" s="1"/>
  <c r="AI92" i="60" s="1"/>
  <c r="AP92" i="60" s="1"/>
  <c r="AQ92" i="60" s="1"/>
  <c r="AS92" i="60" s="1"/>
  <c r="AC106" i="60"/>
  <c r="AF106" i="60" s="1"/>
  <c r="AG106" i="60" s="1"/>
  <c r="AI106" i="60" s="1"/>
  <c r="AP106" i="60" s="1"/>
  <c r="AQ106" i="60" s="1"/>
  <c r="AS106" i="60" s="1"/>
  <c r="AC157" i="60"/>
  <c r="AF157" i="60" s="1"/>
  <c r="AG157" i="60" s="1"/>
  <c r="AI157" i="60" s="1"/>
  <c r="AP157" i="60" s="1"/>
  <c r="AQ157" i="60" s="1"/>
  <c r="AS157" i="60" s="1"/>
  <c r="AC123" i="60"/>
  <c r="AF123" i="60" s="1"/>
  <c r="AG123" i="60" s="1"/>
  <c r="AI123" i="60" s="1"/>
  <c r="AP123" i="60" s="1"/>
  <c r="AQ123" i="60" s="1"/>
  <c r="AS123" i="60" s="1"/>
  <c r="AC112" i="60"/>
  <c r="AF112" i="60" s="1"/>
  <c r="AG112" i="60" s="1"/>
  <c r="AI112" i="60" s="1"/>
  <c r="AP112" i="60" s="1"/>
  <c r="AQ112" i="60" s="1"/>
  <c r="AS112" i="60" s="1"/>
  <c r="AC117" i="60"/>
  <c r="AF117" i="60" s="1"/>
  <c r="AG117" i="60" s="1"/>
  <c r="AI117" i="60" s="1"/>
  <c r="AP117" i="60" s="1"/>
  <c r="AQ117" i="60" s="1"/>
  <c r="AS117" i="60" s="1"/>
  <c r="AC107" i="60"/>
  <c r="AF107" i="60" s="1"/>
  <c r="AG107" i="60" s="1"/>
  <c r="AI107" i="60" s="1"/>
  <c r="AP107" i="60" s="1"/>
  <c r="AQ107" i="60" s="1"/>
  <c r="AS107" i="60" s="1"/>
  <c r="AC181" i="60"/>
  <c r="AF181" i="60" s="1"/>
  <c r="AG181" i="60" s="1"/>
  <c r="AI181" i="60" s="1"/>
  <c r="AP181" i="60" s="1"/>
  <c r="AQ181" i="60" s="1"/>
  <c r="AS181" i="60" s="1"/>
  <c r="AC147" i="60"/>
  <c r="AF147" i="60" s="1"/>
  <c r="AG147" i="60" s="1"/>
  <c r="AI147" i="60" s="1"/>
  <c r="AP147" i="60" s="1"/>
  <c r="AQ147" i="60" s="1"/>
  <c r="AS147" i="60" s="1"/>
  <c r="AC149" i="60"/>
  <c r="AF149" i="60" s="1"/>
  <c r="AG149" i="60" s="1"/>
  <c r="AI149" i="60" s="1"/>
  <c r="AP149" i="60" s="1"/>
  <c r="AQ149" i="60" s="1"/>
  <c r="AS149" i="60" s="1"/>
  <c r="AC139" i="60"/>
  <c r="AF139" i="60" s="1"/>
  <c r="AG139" i="60" s="1"/>
  <c r="AI139" i="60" s="1"/>
  <c r="AP139" i="60" s="1"/>
  <c r="AQ139" i="60" s="1"/>
  <c r="AS139" i="60" s="1"/>
  <c r="AC146" i="60"/>
  <c r="AF146" i="60" s="1"/>
  <c r="AG146" i="60" s="1"/>
  <c r="AI146" i="60" s="1"/>
  <c r="AP146" i="60" s="1"/>
  <c r="AQ146" i="60" s="1"/>
  <c r="AS146" i="60" s="1"/>
  <c r="AC148" i="60"/>
  <c r="AF148" i="60" s="1"/>
  <c r="AG148" i="60" s="1"/>
  <c r="AI148" i="60" s="1"/>
  <c r="AP148" i="60" s="1"/>
  <c r="AQ148" i="60" s="1"/>
  <c r="AS148" i="60" s="1"/>
  <c r="AC159" i="60"/>
  <c r="AF159" i="60" s="1"/>
  <c r="AG159" i="60" s="1"/>
  <c r="AI159" i="60" s="1"/>
  <c r="AP159" i="60" s="1"/>
  <c r="AQ159" i="60" s="1"/>
  <c r="AS159" i="60" s="1"/>
  <c r="AC189" i="60"/>
  <c r="AF189" i="60" s="1"/>
  <c r="AG189" i="60" s="1"/>
  <c r="AI189" i="60" s="1"/>
  <c r="AP189" i="60" s="1"/>
  <c r="AQ189" i="60" s="1"/>
  <c r="AS189" i="60" s="1"/>
  <c r="AC177" i="60"/>
  <c r="AF177" i="60" s="1"/>
  <c r="AG177" i="60" s="1"/>
  <c r="AI177" i="60" s="1"/>
  <c r="AP177" i="60" s="1"/>
  <c r="AQ177" i="60" s="1"/>
  <c r="AS177" i="60" s="1"/>
  <c r="AF62" i="60"/>
  <c r="AG62" i="60" s="1"/>
  <c r="AI62" i="60" s="1"/>
  <c r="AP62" i="60" s="1"/>
  <c r="AQ62" i="60" s="1"/>
  <c r="AS62" i="60" s="1"/>
  <c r="AF68" i="60"/>
  <c r="AG68" i="60" s="1"/>
  <c r="AI68" i="60" s="1"/>
  <c r="AP68" i="60" s="1"/>
  <c r="AQ68" i="60" s="1"/>
  <c r="AS68" i="60" s="1"/>
  <c r="AP75" i="60"/>
  <c r="AQ75" i="60" s="1"/>
  <c r="AS75" i="60" s="1"/>
  <c r="AP83" i="60"/>
  <c r="AQ83" i="60" s="1"/>
  <c r="AS83" i="60" s="1"/>
  <c r="AP174" i="60"/>
  <c r="AQ174" i="60" s="1"/>
  <c r="AS174" i="60" s="1"/>
  <c r="AP186" i="60"/>
  <c r="AQ186" i="60" s="1"/>
  <c r="AS186" i="60" s="1"/>
  <c r="AP49" i="60"/>
  <c r="AQ49" i="60" s="1"/>
  <c r="AS49" i="60" s="1"/>
  <c r="AF42" i="60"/>
  <c r="AG42" i="60" s="1"/>
  <c r="AI42" i="60" s="1"/>
  <c r="AP42" i="60" s="1"/>
  <c r="AQ42" i="60" s="1"/>
  <c r="AS42" i="60" s="1"/>
  <c r="AF144" i="60"/>
  <c r="AG144" i="60" s="1"/>
  <c r="AI144" i="60" s="1"/>
  <c r="AP144" i="60" s="1"/>
  <c r="AQ144" i="60" s="1"/>
  <c r="AS144" i="60" s="1"/>
  <c r="AF195" i="60"/>
  <c r="AG195" i="60" s="1"/>
  <c r="AI195" i="60" s="1"/>
  <c r="AP195" i="60" s="1"/>
  <c r="AQ195" i="60" s="1"/>
  <c r="AS195" i="60" s="1"/>
  <c r="AF115" i="60"/>
  <c r="AG115" i="60" s="1"/>
  <c r="AI115" i="60" s="1"/>
  <c r="AP115" i="60" s="1"/>
  <c r="AQ115" i="60" s="1"/>
  <c r="AS115" i="60" s="1"/>
  <c r="AF151" i="60"/>
  <c r="AG151" i="60" s="1"/>
  <c r="AI151" i="60" s="1"/>
  <c r="AP151" i="60" s="1"/>
  <c r="AQ151" i="60" s="1"/>
  <c r="AS151" i="60" s="1"/>
  <c r="AF34" i="60"/>
  <c r="AG34" i="60" s="1"/>
  <c r="AI34" i="60" s="1"/>
  <c r="AP34" i="60" s="1"/>
  <c r="AQ34" i="60" s="1"/>
  <c r="AS34" i="60" s="1"/>
  <c r="AP192" i="60"/>
  <c r="AQ192" i="60" s="1"/>
  <c r="AS192" i="60" s="1"/>
  <c r="AP45" i="60"/>
  <c r="AQ45" i="60" s="1"/>
  <c r="AS45" i="60" s="1"/>
  <c r="AF43" i="60"/>
  <c r="AG43" i="60" s="1"/>
  <c r="AI43" i="60" s="1"/>
  <c r="AP43" i="60" s="1"/>
  <c r="AQ43" i="60" s="1"/>
  <c r="AS43" i="60" s="1"/>
  <c r="AF98" i="60"/>
  <c r="AG98" i="60" s="1"/>
  <c r="AI98" i="60" s="1"/>
  <c r="AP98" i="60" s="1"/>
  <c r="AQ98" i="60" s="1"/>
  <c r="AS98" i="60" s="1"/>
  <c r="AF145" i="60"/>
  <c r="AG145" i="60" s="1"/>
  <c r="AI145" i="60" s="1"/>
  <c r="AP145" i="60" s="1"/>
  <c r="AQ145" i="60" s="1"/>
  <c r="AS145" i="60" s="1"/>
  <c r="AF27" i="60"/>
  <c r="AF171" i="60"/>
  <c r="AG171" i="60" s="1"/>
  <c r="AI171" i="60" s="1"/>
  <c r="AP171" i="60" s="1"/>
  <c r="AQ171" i="60" s="1"/>
  <c r="AS171" i="60" s="1"/>
  <c r="AP184" i="60"/>
  <c r="AQ184" i="60" s="1"/>
  <c r="AS184" i="60" s="1"/>
  <c r="AP164" i="60"/>
  <c r="AQ164" i="60" s="1"/>
  <c r="AS164" i="60" s="1"/>
  <c r="AF48" i="60"/>
  <c r="AG48" i="60" s="1"/>
  <c r="AI48" i="60" s="1"/>
  <c r="AP48" i="60" s="1"/>
  <c r="AQ48" i="60" s="1"/>
  <c r="AS48" i="60" s="1"/>
  <c r="AF105" i="60"/>
  <c r="AG105" i="60" s="1"/>
  <c r="AI105" i="60" s="1"/>
  <c r="AP105" i="60" s="1"/>
  <c r="AQ105" i="60" s="1"/>
  <c r="AS105" i="60" s="1"/>
  <c r="Y27" i="60"/>
  <c r="AC17" i="60" l="1"/>
  <c r="AF17" i="60"/>
  <c r="AG27" i="60"/>
  <c r="Y17" i="60"/>
  <c r="AG17" i="60" l="1"/>
  <c r="AI27" i="60"/>
  <c r="AP27" i="60" s="1"/>
  <c r="AP17" i="60" l="1"/>
  <c r="AQ27" i="60"/>
  <c r="AS27" i="60" s="1"/>
  <c r="AQ17" i="60" l="1"/>
  <c r="AV44" i="60" l="1"/>
  <c r="AW44" i="60" s="1"/>
  <c r="AV58" i="60"/>
  <c r="AW58" i="60" s="1"/>
  <c r="AV93" i="60"/>
  <c r="AW93" i="60" s="1"/>
  <c r="AV167" i="60"/>
  <c r="AW167" i="60" s="1"/>
  <c r="AV142" i="60"/>
  <c r="AW142" i="60" s="1"/>
  <c r="AV47" i="60"/>
  <c r="AW47" i="60" s="1"/>
  <c r="AV157" i="60"/>
  <c r="AW157" i="60" s="1"/>
  <c r="AV71" i="60"/>
  <c r="AW71" i="60" s="1"/>
  <c r="AV144" i="60"/>
  <c r="AW144" i="60" s="1"/>
  <c r="AV33" i="60"/>
  <c r="AW33" i="60" s="1"/>
  <c r="AV123" i="60"/>
  <c r="AW123" i="60" s="1"/>
  <c r="AV48" i="60"/>
  <c r="AV128" i="60"/>
  <c r="AV86" i="60"/>
  <c r="AW86" i="60" s="1"/>
  <c r="AV139" i="60"/>
  <c r="AW139" i="60" s="1"/>
  <c r="AV134" i="60"/>
  <c r="AV89" i="60"/>
  <c r="AW89" i="60" s="1"/>
  <c r="AV84" i="60"/>
  <c r="AV186" i="60"/>
  <c r="AW186" i="60" s="1"/>
  <c r="AV126" i="60"/>
  <c r="AV29" i="60"/>
  <c r="AV53" i="60"/>
  <c r="AW53" i="60" s="1"/>
  <c r="AV62" i="60"/>
  <c r="AV38" i="60"/>
  <c r="AV191" i="60"/>
  <c r="AV55" i="60"/>
  <c r="AW55" i="60" s="1"/>
  <c r="AV112" i="60"/>
  <c r="AV51" i="60"/>
  <c r="AV125" i="60"/>
  <c r="AV30" i="60"/>
  <c r="AV171" i="60"/>
  <c r="AW171" i="60" s="1"/>
  <c r="AV178" i="60"/>
  <c r="AW178" i="60" s="1"/>
  <c r="AV91" i="60"/>
  <c r="AW91" i="60" s="1"/>
  <c r="AV187" i="60"/>
  <c r="AW187" i="60" s="1"/>
  <c r="AV155" i="60"/>
  <c r="AV147" i="60"/>
  <c r="AW147" i="60" s="1"/>
  <c r="AV192" i="60"/>
  <c r="AW192" i="60" s="1"/>
  <c r="AV133" i="60"/>
  <c r="AV50" i="60"/>
  <c r="AW50" i="60" s="1"/>
  <c r="AV137" i="60"/>
  <c r="AW137" i="60" s="1"/>
  <c r="AV163" i="60"/>
  <c r="AV68" i="60"/>
  <c r="AV66" i="60"/>
  <c r="AV80" i="60"/>
  <c r="AW80" i="60" s="1"/>
  <c r="AV34" i="60"/>
  <c r="AV166" i="60"/>
  <c r="AV111" i="60"/>
  <c r="AV79" i="60"/>
  <c r="AW79" i="60" s="1"/>
  <c r="AV149" i="60"/>
  <c r="AW149" i="60" s="1"/>
  <c r="AV70" i="60"/>
  <c r="AW70" i="60" s="1"/>
  <c r="AV158" i="60"/>
  <c r="AW158" i="60" s="1"/>
  <c r="AV138" i="60"/>
  <c r="AV56" i="60"/>
  <c r="AV102" i="60"/>
  <c r="AV99" i="60"/>
  <c r="AW99" i="60" s="1"/>
  <c r="AV82" i="60"/>
  <c r="AV195" i="60"/>
  <c r="AV190" i="60"/>
  <c r="AV140" i="60"/>
  <c r="AV160" i="60"/>
  <c r="AW160" i="60" s="1"/>
  <c r="AV162" i="60"/>
  <c r="AW162" i="60" s="1"/>
  <c r="AV170" i="60"/>
  <c r="AV65" i="60"/>
  <c r="AV73" i="60"/>
  <c r="AV98" i="60"/>
  <c r="AW98" i="60" s="1"/>
  <c r="AV117" i="60"/>
  <c r="AV165" i="60"/>
  <c r="AV39" i="60"/>
  <c r="AV95" i="60"/>
  <c r="AW95" i="60" s="1"/>
  <c r="AV183" i="60"/>
  <c r="AW183" i="60" s="1"/>
  <c r="AV45" i="60"/>
  <c r="AW45" i="60" s="1"/>
  <c r="AV110" i="60"/>
  <c r="AW110" i="60" s="1"/>
  <c r="AV153" i="60"/>
  <c r="AW153" i="60" s="1"/>
  <c r="AV97" i="60"/>
  <c r="AV173" i="60"/>
  <c r="AW173" i="60" s="1"/>
  <c r="AV122" i="60"/>
  <c r="AW122" i="60" s="1"/>
  <c r="AV168" i="60"/>
  <c r="AW168" i="60" s="1"/>
  <c r="AV118" i="60"/>
  <c r="AV104" i="60"/>
  <c r="AW104" i="60" s="1"/>
  <c r="AV67" i="60"/>
  <c r="AW67" i="60" s="1"/>
  <c r="AV54" i="60"/>
  <c r="AV174" i="60"/>
  <c r="AV188" i="60"/>
  <c r="AV85" i="60"/>
  <c r="AW85" i="60" s="1"/>
  <c r="AV135" i="60"/>
  <c r="AV75" i="60"/>
  <c r="AW75" i="60" s="1"/>
  <c r="AW39" i="60" l="1"/>
  <c r="AW73" i="60"/>
  <c r="AW82" i="60"/>
  <c r="AW138" i="60"/>
  <c r="AW51" i="60"/>
  <c r="AX51" i="60" s="1"/>
  <c r="AW38" i="60"/>
  <c r="AX38" i="60" s="1"/>
  <c r="AY38" i="60" s="1"/>
  <c r="AW126" i="60"/>
  <c r="AX126" i="60" s="1"/>
  <c r="AW134" i="60"/>
  <c r="AX134" i="60" s="1"/>
  <c r="AW48" i="60"/>
  <c r="AW188" i="60"/>
  <c r="AW111" i="60"/>
  <c r="AW66" i="60"/>
  <c r="AW155" i="60"/>
  <c r="AX155" i="60" s="1"/>
  <c r="AW112" i="60"/>
  <c r="AX112" i="60" s="1"/>
  <c r="AY112" i="60" s="1"/>
  <c r="AW165" i="60"/>
  <c r="AW65" i="60"/>
  <c r="AW140" i="60"/>
  <c r="AW62" i="60"/>
  <c r="AW135" i="60"/>
  <c r="AW174" i="60"/>
  <c r="AW118" i="60"/>
  <c r="AX118" i="60" s="1"/>
  <c r="AY118" i="60" s="1"/>
  <c r="AW97" i="60"/>
  <c r="AX97" i="60" s="1"/>
  <c r="AY97" i="60" s="1"/>
  <c r="AW117" i="60"/>
  <c r="AX117" i="60" s="1"/>
  <c r="AY117" i="60" s="1"/>
  <c r="AW170" i="60"/>
  <c r="AX170" i="60" s="1"/>
  <c r="AW190" i="60"/>
  <c r="AW102" i="60"/>
  <c r="AW166" i="60"/>
  <c r="AW68" i="60"/>
  <c r="AW133" i="60"/>
  <c r="AW30" i="60"/>
  <c r="AX30" i="60" s="1"/>
  <c r="AY30" i="60" s="1"/>
  <c r="AW84" i="60"/>
  <c r="AX84" i="60" s="1"/>
  <c r="AY84" i="60" s="1"/>
  <c r="AW54" i="60"/>
  <c r="AW195" i="60"/>
  <c r="AW56" i="60"/>
  <c r="AW34" i="60"/>
  <c r="AW163" i="60"/>
  <c r="AW125" i="60"/>
  <c r="AX125" i="60" s="1"/>
  <c r="AY125" i="60" s="1"/>
  <c r="AW191" i="60"/>
  <c r="AX191" i="60" s="1"/>
  <c r="AY191" i="60" s="1"/>
  <c r="AW29" i="60"/>
  <c r="AX29" i="60" s="1"/>
  <c r="AW128" i="60"/>
  <c r="AX128" i="60" s="1"/>
  <c r="AX67" i="60"/>
  <c r="AY67" i="60" s="1"/>
  <c r="AX122" i="60"/>
  <c r="AY122" i="60" s="1"/>
  <c r="AX157" i="60"/>
  <c r="AY157" i="60" s="1"/>
  <c r="AX135" i="60"/>
  <c r="AY135" i="60" s="1"/>
  <c r="AZ135" i="60" s="1"/>
  <c r="AX50" i="60"/>
  <c r="AY50" i="60" s="1"/>
  <c r="AX171" i="60"/>
  <c r="AY171" i="60" s="1"/>
  <c r="AX162" i="60"/>
  <c r="AY162" i="60" s="1"/>
  <c r="AX166" i="60"/>
  <c r="AY166" i="60" s="1"/>
  <c r="AX174" i="60"/>
  <c r="AY174" i="60" s="1"/>
  <c r="AX79" i="60"/>
  <c r="AY79" i="60" s="1"/>
  <c r="AX80" i="60"/>
  <c r="AY80" i="60" s="1"/>
  <c r="AX137" i="60"/>
  <c r="AY137" i="60" s="1"/>
  <c r="AX147" i="60"/>
  <c r="AY147" i="60" s="1"/>
  <c r="AX178" i="60"/>
  <c r="AY178" i="60" s="1"/>
  <c r="AX98" i="60"/>
  <c r="AY98" i="60" s="1"/>
  <c r="AX186" i="60"/>
  <c r="AY186" i="60" s="1"/>
  <c r="AX139" i="60"/>
  <c r="AY139" i="60" s="1"/>
  <c r="AX123" i="60"/>
  <c r="AY123" i="60" s="1"/>
  <c r="AX68" i="60"/>
  <c r="AY68" i="60" s="1"/>
  <c r="AX133" i="60"/>
  <c r="AY133" i="60" s="1"/>
  <c r="AX104" i="60"/>
  <c r="AY104" i="60" s="1"/>
  <c r="AX173" i="60"/>
  <c r="AY173" i="60" s="1"/>
  <c r="AX45" i="60"/>
  <c r="AY45" i="60" s="1"/>
  <c r="AX34" i="60"/>
  <c r="AY34" i="60" s="1"/>
  <c r="AX163" i="60"/>
  <c r="AY163" i="60" s="1"/>
  <c r="AX99" i="60"/>
  <c r="AY99" i="60" s="1"/>
  <c r="AX142" i="60"/>
  <c r="AY142" i="60" s="1"/>
  <c r="AX39" i="60"/>
  <c r="AY39" i="60" s="1"/>
  <c r="AX73" i="60"/>
  <c r="AY73" i="60" s="1"/>
  <c r="AX89" i="60"/>
  <c r="AY89" i="60" s="1"/>
  <c r="AX167" i="60"/>
  <c r="AY167" i="60" s="1"/>
  <c r="AV141" i="60"/>
  <c r="AV176" i="60"/>
  <c r="AW176" i="60" s="1"/>
  <c r="AV185" i="60"/>
  <c r="AV41" i="60"/>
  <c r="AW41" i="60" s="1"/>
  <c r="AV52" i="60"/>
  <c r="AW52" i="60" s="1"/>
  <c r="AV40" i="60"/>
  <c r="AV131" i="60"/>
  <c r="AV35" i="60"/>
  <c r="AW35" i="60" s="1"/>
  <c r="AV31" i="60"/>
  <c r="AV36" i="60"/>
  <c r="AW36" i="60" s="1"/>
  <c r="AV114" i="60"/>
  <c r="AW114" i="60" s="1"/>
  <c r="AV156" i="60"/>
  <c r="AX165" i="60"/>
  <c r="AX82" i="60"/>
  <c r="AX138" i="60"/>
  <c r="AV151" i="60"/>
  <c r="AW151" i="60" s="1"/>
  <c r="AV106" i="60"/>
  <c r="AW106" i="60" s="1"/>
  <c r="AV105" i="60"/>
  <c r="AW105" i="60" s="1"/>
  <c r="AV83" i="60"/>
  <c r="AW83" i="60" s="1"/>
  <c r="AV37" i="60"/>
  <c r="AW37" i="60" s="1"/>
  <c r="AV119" i="60"/>
  <c r="AW119" i="60" s="1"/>
  <c r="AV101" i="60"/>
  <c r="AV49" i="60"/>
  <c r="AW49" i="60" s="1"/>
  <c r="AV94" i="60"/>
  <c r="AW94" i="60" s="1"/>
  <c r="AV107" i="60"/>
  <c r="AW107" i="60" s="1"/>
  <c r="AV115" i="60"/>
  <c r="AV109" i="60"/>
  <c r="AW109" i="60" s="1"/>
  <c r="AV180" i="60"/>
  <c r="AW180" i="60" s="1"/>
  <c r="AX183" i="60"/>
  <c r="AX65" i="60"/>
  <c r="AX140" i="60"/>
  <c r="AX158" i="60"/>
  <c r="AV87" i="60"/>
  <c r="AW87" i="60" s="1"/>
  <c r="AV132" i="60"/>
  <c r="AW132" i="60" s="1"/>
  <c r="AV116" i="60"/>
  <c r="AV42" i="60"/>
  <c r="AV130" i="60"/>
  <c r="AV92" i="60"/>
  <c r="AV81" i="60"/>
  <c r="AW81" i="60" s="1"/>
  <c r="AV88" i="60"/>
  <c r="AV143" i="60"/>
  <c r="AW143" i="60" s="1"/>
  <c r="AV32" i="60"/>
  <c r="AW32" i="60" s="1"/>
  <c r="AV127" i="60"/>
  <c r="AW127" i="60" s="1"/>
  <c r="AX168" i="60"/>
  <c r="AX153" i="60"/>
  <c r="AX95" i="60"/>
  <c r="AX190" i="60"/>
  <c r="AX111" i="60"/>
  <c r="AX66" i="60"/>
  <c r="AX48" i="60"/>
  <c r="AY48" i="60" s="1"/>
  <c r="AX47" i="60"/>
  <c r="AX93" i="60"/>
  <c r="AV76" i="60"/>
  <c r="AW76" i="60" s="1"/>
  <c r="AV59" i="60"/>
  <c r="AW59" i="60" s="1"/>
  <c r="AX102" i="60"/>
  <c r="AY102" i="60" s="1"/>
  <c r="AV121" i="60"/>
  <c r="AV57" i="60"/>
  <c r="AW57" i="60" s="1"/>
  <c r="AV175" i="60"/>
  <c r="AV159" i="60"/>
  <c r="AX54" i="60"/>
  <c r="AY54" i="60" s="1"/>
  <c r="AV181" i="60"/>
  <c r="AV146" i="60"/>
  <c r="AV120" i="60"/>
  <c r="AV148" i="60"/>
  <c r="AW148" i="60" s="1"/>
  <c r="AV184" i="60"/>
  <c r="AW184" i="60" s="1"/>
  <c r="AV77" i="60"/>
  <c r="AW77" i="60" s="1"/>
  <c r="AV172" i="60"/>
  <c r="AX110" i="60"/>
  <c r="AY110" i="60" s="1"/>
  <c r="AX70" i="60"/>
  <c r="AX62" i="60"/>
  <c r="AX71" i="60"/>
  <c r="AV63" i="60"/>
  <c r="AW63" i="60" s="1"/>
  <c r="AV113" i="60"/>
  <c r="AV150" i="60"/>
  <c r="AW150" i="60" s="1"/>
  <c r="AV108" i="60"/>
  <c r="AV60" i="60"/>
  <c r="AW60" i="60" s="1"/>
  <c r="AV194" i="60"/>
  <c r="AV189" i="60"/>
  <c r="AV154" i="60"/>
  <c r="AV152" i="60"/>
  <c r="AV46" i="60"/>
  <c r="AW46" i="60" s="1"/>
  <c r="AV100" i="60"/>
  <c r="AW100" i="60" s="1"/>
  <c r="AV124" i="60"/>
  <c r="AV90" i="60"/>
  <c r="AW90" i="60" s="1"/>
  <c r="AX187" i="60"/>
  <c r="AX55" i="60"/>
  <c r="AX58" i="60"/>
  <c r="AV193" i="60"/>
  <c r="AW193" i="60" s="1"/>
  <c r="AV136" i="60"/>
  <c r="AW136" i="60" s="1"/>
  <c r="AV161" i="60"/>
  <c r="AW161" i="60" s="1"/>
  <c r="AV103" i="60"/>
  <c r="AW103" i="60" s="1"/>
  <c r="AV78" i="60"/>
  <c r="AV177" i="60"/>
  <c r="AW177" i="60" s="1"/>
  <c r="AV145" i="60"/>
  <c r="AW145" i="60" s="1"/>
  <c r="AV179" i="60"/>
  <c r="AV72" i="60"/>
  <c r="AW72" i="60" s="1"/>
  <c r="AV61" i="60"/>
  <c r="AV64" i="60"/>
  <c r="AW64" i="60" s="1"/>
  <c r="AV169" i="60"/>
  <c r="AV28" i="60"/>
  <c r="AV96" i="60"/>
  <c r="AV182" i="60"/>
  <c r="AW182" i="60" s="1"/>
  <c r="AV43" i="60"/>
  <c r="AW43" i="60" s="1"/>
  <c r="AX188" i="60"/>
  <c r="AY188" i="60" s="1"/>
  <c r="AX160" i="60"/>
  <c r="AY160" i="60" s="1"/>
  <c r="AX195" i="60"/>
  <c r="AX56" i="60"/>
  <c r="AX149" i="60"/>
  <c r="AX192" i="60"/>
  <c r="AY192" i="60" s="1"/>
  <c r="AX91" i="60"/>
  <c r="AX53" i="60"/>
  <c r="AX86" i="60"/>
  <c r="AY86" i="60" s="1"/>
  <c r="AX33" i="60"/>
  <c r="AX44" i="60"/>
  <c r="AV74" i="60"/>
  <c r="AW74" i="60" s="1"/>
  <c r="AV69" i="60"/>
  <c r="AW69" i="60" s="1"/>
  <c r="AX144" i="60"/>
  <c r="AY144" i="60" s="1"/>
  <c r="AX85" i="60"/>
  <c r="AY85" i="60" s="1"/>
  <c r="AV129" i="60"/>
  <c r="AV164" i="60"/>
  <c r="AX75" i="60"/>
  <c r="AY75" i="60" s="1"/>
  <c r="AW129" i="60" l="1"/>
  <c r="AW28" i="60"/>
  <c r="AW78" i="60"/>
  <c r="AW124" i="60"/>
  <c r="AW154" i="60"/>
  <c r="AW108" i="60"/>
  <c r="AX108" i="60" s="1"/>
  <c r="AW181" i="60"/>
  <c r="AX181" i="60" s="1"/>
  <c r="AW121" i="60"/>
  <c r="AX121" i="60" s="1"/>
  <c r="AY121" i="60" s="1"/>
  <c r="AW92" i="60"/>
  <c r="AW156" i="60"/>
  <c r="AW189" i="60"/>
  <c r="AW169" i="60"/>
  <c r="AW179" i="60"/>
  <c r="AX179" i="60" s="1"/>
  <c r="AW194" i="60"/>
  <c r="AX194" i="60" s="1"/>
  <c r="AY194" i="60" s="1"/>
  <c r="AW113" i="60"/>
  <c r="AX113" i="60" s="1"/>
  <c r="AY113" i="60" s="1"/>
  <c r="AW172" i="60"/>
  <c r="AX172" i="60" s="1"/>
  <c r="AY172" i="60" s="1"/>
  <c r="AW120" i="60"/>
  <c r="AW159" i="60"/>
  <c r="AW130" i="60"/>
  <c r="AW131" i="60"/>
  <c r="AW185" i="60"/>
  <c r="AW164" i="60"/>
  <c r="AX164" i="60" s="1"/>
  <c r="AW152" i="60"/>
  <c r="AX152" i="60" s="1"/>
  <c r="AY152" i="60" s="1"/>
  <c r="AW146" i="60"/>
  <c r="AX146" i="60" s="1"/>
  <c r="AY146" i="60" s="1"/>
  <c r="AW175" i="60"/>
  <c r="AW88" i="60"/>
  <c r="AW42" i="60"/>
  <c r="AW115" i="60"/>
  <c r="AW101" i="60"/>
  <c r="AX101" i="60" s="1"/>
  <c r="AW40" i="60"/>
  <c r="AW96" i="60"/>
  <c r="AW61" i="60"/>
  <c r="AX61" i="60" s="1"/>
  <c r="AY61" i="60" s="1"/>
  <c r="AW116" i="60"/>
  <c r="AW31" i="60"/>
  <c r="AW141" i="60"/>
  <c r="AX103" i="60"/>
  <c r="AY103" i="60" s="1"/>
  <c r="AX35" i="60"/>
  <c r="AY35" i="60" s="1"/>
  <c r="AX176" i="60"/>
  <c r="AY176" i="60" s="1"/>
  <c r="AX148" i="60"/>
  <c r="AY148" i="60" s="1"/>
  <c r="AX92" i="60"/>
  <c r="AY92" i="60" s="1"/>
  <c r="AZ97" i="60"/>
  <c r="AZ45" i="60"/>
  <c r="AX94" i="60"/>
  <c r="AY94" i="60" s="1"/>
  <c r="AX151" i="60"/>
  <c r="AY151" i="60" s="1"/>
  <c r="AX43" i="60"/>
  <c r="AY43" i="60" s="1"/>
  <c r="AX28" i="60"/>
  <c r="AY28" i="60" s="1"/>
  <c r="AX161" i="60"/>
  <c r="AY161" i="60" s="1"/>
  <c r="AX87" i="60"/>
  <c r="AY87" i="60" s="1"/>
  <c r="AZ133" i="60"/>
  <c r="AX83" i="60"/>
  <c r="AY83" i="60" s="1"/>
  <c r="AX156" i="60"/>
  <c r="AY156" i="60" s="1"/>
  <c r="AZ122" i="60"/>
  <c r="AZ125" i="60"/>
  <c r="AX36" i="60"/>
  <c r="AY36" i="60" s="1"/>
  <c r="AZ80" i="60"/>
  <c r="AX106" i="60"/>
  <c r="AY106" i="60" s="1"/>
  <c r="AZ167" i="60"/>
  <c r="AX100" i="60"/>
  <c r="AY100" i="60" s="1"/>
  <c r="AX159" i="60"/>
  <c r="AY159" i="60" s="1"/>
  <c r="AX32" i="60"/>
  <c r="AY32" i="60" s="1"/>
  <c r="AZ104" i="60"/>
  <c r="AX169" i="60"/>
  <c r="AY169" i="60" s="1"/>
  <c r="AX136" i="60"/>
  <c r="AY136" i="60" s="1"/>
  <c r="AX46" i="60"/>
  <c r="AY46" i="60" s="1"/>
  <c r="AX143" i="60"/>
  <c r="AY143" i="60" s="1"/>
  <c r="AZ34" i="60"/>
  <c r="AZ73" i="60"/>
  <c r="AZ139" i="60"/>
  <c r="AX52" i="60"/>
  <c r="AY52" i="60" s="1"/>
  <c r="AX184" i="60"/>
  <c r="AY184" i="60" s="1"/>
  <c r="AX130" i="60"/>
  <c r="AY130" i="60" s="1"/>
  <c r="AZ99" i="60"/>
  <c r="AX37" i="60"/>
  <c r="AY37" i="60" s="1"/>
  <c r="AZ112" i="60"/>
  <c r="AZ102" i="60"/>
  <c r="AY55" i="60"/>
  <c r="AY126" i="60"/>
  <c r="AY82" i="60"/>
  <c r="AY33" i="60"/>
  <c r="AZ173" i="60"/>
  <c r="AZ86" i="60"/>
  <c r="AY195" i="60"/>
  <c r="AX90" i="60"/>
  <c r="AY62" i="60"/>
  <c r="AZ166" i="60"/>
  <c r="AX57" i="60"/>
  <c r="AZ48" i="60"/>
  <c r="AY168" i="60"/>
  <c r="AX88" i="60"/>
  <c r="AX132" i="60"/>
  <c r="AY140" i="60"/>
  <c r="AX109" i="60"/>
  <c r="AX105" i="60"/>
  <c r="AX131" i="60"/>
  <c r="AX41" i="60"/>
  <c r="AY56" i="60"/>
  <c r="AZ160" i="60"/>
  <c r="AX177" i="60"/>
  <c r="AZ157" i="60"/>
  <c r="AY70" i="60"/>
  <c r="AZ67" i="60"/>
  <c r="AZ54" i="60"/>
  <c r="AZ186" i="60"/>
  <c r="AZ98" i="60"/>
  <c r="AY155" i="60"/>
  <c r="AY65" i="60"/>
  <c r="AZ178" i="60"/>
  <c r="AZ79" i="60"/>
  <c r="AZ118" i="60"/>
  <c r="AY47" i="60"/>
  <c r="AX129" i="60"/>
  <c r="AY129" i="60" s="1"/>
  <c r="AZ191" i="60"/>
  <c r="AX69" i="60"/>
  <c r="AY53" i="60"/>
  <c r="AS17" i="60"/>
  <c r="AX60" i="60"/>
  <c r="AZ30" i="60"/>
  <c r="AY134" i="60"/>
  <c r="AY66" i="60"/>
  <c r="AX127" i="60"/>
  <c r="AX42" i="60"/>
  <c r="AX115" i="60"/>
  <c r="AX49" i="60"/>
  <c r="AY49" i="60" s="1"/>
  <c r="AY138" i="60"/>
  <c r="AX40" i="60"/>
  <c r="AY71" i="60"/>
  <c r="AZ89" i="60"/>
  <c r="AY91" i="60"/>
  <c r="AX182" i="60"/>
  <c r="AX72" i="60"/>
  <c r="AX78" i="60"/>
  <c r="AY78" i="60" s="1"/>
  <c r="AZ84" i="60"/>
  <c r="AX124" i="60"/>
  <c r="AX154" i="60"/>
  <c r="AX63" i="60"/>
  <c r="AZ162" i="60"/>
  <c r="AX120" i="60"/>
  <c r="AZ171" i="60"/>
  <c r="AX59" i="60"/>
  <c r="AY111" i="60"/>
  <c r="AX81" i="60"/>
  <c r="AX116" i="60"/>
  <c r="AZ117" i="60"/>
  <c r="AZ147" i="60"/>
  <c r="AZ174" i="60"/>
  <c r="AX31" i="60"/>
  <c r="AX185" i="60"/>
  <c r="AY190" i="60"/>
  <c r="AY51" i="60"/>
  <c r="AZ144" i="60"/>
  <c r="AX74" i="60"/>
  <c r="AX189" i="60"/>
  <c r="AZ123" i="60"/>
  <c r="AZ50" i="60"/>
  <c r="AX76" i="60"/>
  <c r="AZ38" i="60"/>
  <c r="AY170" i="60"/>
  <c r="AY158" i="60"/>
  <c r="AX180" i="60"/>
  <c r="AX107" i="60"/>
  <c r="AX119" i="60"/>
  <c r="AZ137" i="60"/>
  <c r="AY165" i="60"/>
  <c r="AZ192" i="60"/>
  <c r="AZ110" i="60"/>
  <c r="AY183" i="60"/>
  <c r="AZ163" i="60"/>
  <c r="AY44" i="60"/>
  <c r="AY149" i="60"/>
  <c r="AZ39" i="60"/>
  <c r="AX96" i="60"/>
  <c r="AX64" i="60"/>
  <c r="AX145" i="60"/>
  <c r="AX193" i="60"/>
  <c r="AY187" i="60"/>
  <c r="AX150" i="60"/>
  <c r="AY150" i="60" s="1"/>
  <c r="AZ142" i="60"/>
  <c r="AZ68" i="60"/>
  <c r="AX77" i="60"/>
  <c r="AX175" i="60"/>
  <c r="AY93" i="60"/>
  <c r="AY95" i="60"/>
  <c r="AY128" i="60"/>
  <c r="AX114" i="60"/>
  <c r="AX141" i="60"/>
  <c r="AY58" i="60"/>
  <c r="AY153" i="60"/>
  <c r="AY29" i="60"/>
  <c r="AZ188" i="60"/>
  <c r="AZ85" i="60"/>
  <c r="AZ75" i="60"/>
  <c r="AZ94" i="60" l="1"/>
  <c r="AZ113" i="60"/>
  <c r="AZ82" i="60"/>
  <c r="AZ71" i="60"/>
  <c r="AZ95" i="60"/>
  <c r="AZ53" i="60"/>
  <c r="AZ121" i="60"/>
  <c r="AZ91" i="60"/>
  <c r="AZ165" i="60"/>
  <c r="AZ158" i="60"/>
  <c r="AZ87" i="60"/>
  <c r="AZ55" i="60"/>
  <c r="AZ58" i="60"/>
  <c r="AZ93" i="60"/>
  <c r="AZ103" i="60"/>
  <c r="AZ187" i="60"/>
  <c r="AZ65" i="60"/>
  <c r="AZ153" i="60"/>
  <c r="AZ128" i="60"/>
  <c r="AZ140" i="60"/>
  <c r="AZ194" i="60"/>
  <c r="AZ184" i="60"/>
  <c r="AZ46" i="60"/>
  <c r="AZ29" i="60"/>
  <c r="AZ183" i="60"/>
  <c r="AZ136" i="60"/>
  <c r="AZ143" i="60"/>
  <c r="AZ155" i="60"/>
  <c r="AZ148" i="60"/>
  <c r="AZ152" i="60"/>
  <c r="AZ32" i="60"/>
  <c r="AZ170" i="60"/>
  <c r="AZ106" i="60"/>
  <c r="AZ130" i="60"/>
  <c r="AZ49" i="60"/>
  <c r="AZ150" i="60"/>
  <c r="AY115" i="60"/>
  <c r="AZ78" i="60"/>
  <c r="AY120" i="60"/>
  <c r="AY131" i="60"/>
  <c r="AZ35" i="60"/>
  <c r="AY175" i="60"/>
  <c r="AZ149" i="60"/>
  <c r="AY179" i="60"/>
  <c r="AZ151" i="60"/>
  <c r="AZ169" i="60"/>
  <c r="AY40" i="60"/>
  <c r="AZ66" i="60"/>
  <c r="AY69" i="60"/>
  <c r="AZ36" i="60"/>
  <c r="AZ37" i="60"/>
  <c r="AZ168" i="60"/>
  <c r="AY181" i="60"/>
  <c r="AZ61" i="60"/>
  <c r="AY101" i="60"/>
  <c r="AY114" i="60"/>
  <c r="AY77" i="60"/>
  <c r="AY185" i="60"/>
  <c r="AY116" i="60"/>
  <c r="AY72" i="60"/>
  <c r="AY109" i="60"/>
  <c r="AZ126" i="60"/>
  <c r="AY180" i="60"/>
  <c r="AY57" i="60"/>
  <c r="AY193" i="60"/>
  <c r="AZ44" i="60"/>
  <c r="AY76" i="60"/>
  <c r="AZ100" i="60"/>
  <c r="AZ83" i="60"/>
  <c r="AY81" i="60"/>
  <c r="AY182" i="60"/>
  <c r="AZ134" i="60"/>
  <c r="AY60" i="60"/>
  <c r="AY177" i="60"/>
  <c r="AY90" i="60"/>
  <c r="AZ28" i="60"/>
  <c r="AY141" i="60"/>
  <c r="AY64" i="60"/>
  <c r="AY108" i="60"/>
  <c r="AZ51" i="60"/>
  <c r="AZ176" i="60"/>
  <c r="AZ92" i="60"/>
  <c r="AY31" i="60"/>
  <c r="AZ111" i="60"/>
  <c r="AY154" i="60"/>
  <c r="AZ138" i="60"/>
  <c r="AZ47" i="60"/>
  <c r="AY132" i="60"/>
  <c r="AZ43" i="60"/>
  <c r="AY145" i="60"/>
  <c r="AY74" i="60"/>
  <c r="AY96" i="60"/>
  <c r="AY119" i="60"/>
  <c r="AY189" i="60"/>
  <c r="AY59" i="60"/>
  <c r="AY124" i="60"/>
  <c r="AY42" i="60"/>
  <c r="AZ56" i="60"/>
  <c r="AY88" i="60"/>
  <c r="AZ62" i="60"/>
  <c r="AZ33" i="60"/>
  <c r="AY63" i="60"/>
  <c r="AU17" i="60"/>
  <c r="AV27" i="60"/>
  <c r="AW27" i="60" s="1"/>
  <c r="AT17" i="60"/>
  <c r="AZ52" i="60"/>
  <c r="AY107" i="60"/>
  <c r="AZ146" i="60"/>
  <c r="AZ190" i="60"/>
  <c r="AZ156" i="60"/>
  <c r="AZ159" i="60"/>
  <c r="AY127" i="60"/>
  <c r="AZ172" i="60"/>
  <c r="AZ70" i="60"/>
  <c r="AY41" i="60"/>
  <c r="AY105" i="60"/>
  <c r="AZ161" i="60"/>
  <c r="AZ195" i="60"/>
  <c r="AY164" i="60"/>
  <c r="AZ129" i="60"/>
  <c r="AZ131" i="60" l="1"/>
  <c r="AZ77" i="60"/>
  <c r="AZ119" i="60"/>
  <c r="AZ42" i="60"/>
  <c r="AZ74" i="60"/>
  <c r="AZ90" i="60"/>
  <c r="AZ177" i="60"/>
  <c r="AZ145" i="60"/>
  <c r="AZ114" i="60"/>
  <c r="AZ182" i="60"/>
  <c r="AZ76" i="60"/>
  <c r="AZ189" i="60"/>
  <c r="AZ180" i="60"/>
  <c r="AZ109" i="60"/>
  <c r="AZ181" i="60"/>
  <c r="AZ175" i="60"/>
  <c r="AZ132" i="60"/>
  <c r="AZ154" i="60"/>
  <c r="AZ108" i="60"/>
  <c r="AZ116" i="60"/>
  <c r="AZ107" i="60"/>
  <c r="AZ41" i="60"/>
  <c r="AW17" i="60"/>
  <c r="AZ141" i="60"/>
  <c r="AZ63" i="60"/>
  <c r="AZ57" i="60"/>
  <c r="AZ72" i="60"/>
  <c r="AZ101" i="60"/>
  <c r="AZ40" i="60"/>
  <c r="AZ115" i="60"/>
  <c r="AZ127" i="60"/>
  <c r="AZ64" i="60"/>
  <c r="AZ124" i="60"/>
  <c r="AZ96" i="60"/>
  <c r="AZ31" i="60"/>
  <c r="AZ60" i="60"/>
  <c r="AZ81" i="60"/>
  <c r="AZ185" i="60"/>
  <c r="AZ69" i="60"/>
  <c r="AZ179" i="60"/>
  <c r="AZ105" i="60"/>
  <c r="AZ88" i="60"/>
  <c r="AZ59" i="60"/>
  <c r="AZ193" i="60"/>
  <c r="AZ120" i="60"/>
  <c r="AZ164" i="60"/>
  <c r="AX27" i="60" l="1"/>
  <c r="AY27" i="60" l="1"/>
  <c r="AX17" i="60"/>
  <c r="AZ27" i="60" l="1"/>
  <c r="AY17" i="60"/>
  <c r="AZ17" i="60" s="1"/>
</calcChain>
</file>

<file path=xl/sharedStrings.xml><?xml version="1.0" encoding="utf-8"?>
<sst xmlns="http://schemas.openxmlformats.org/spreadsheetml/2006/main" count="560" uniqueCount="343">
  <si>
    <t>Need Weighting Factor for Col 3:</t>
  </si>
  <si>
    <t>ENGL per Capita and MHI Threshold Factor for Col 8 &amp; Col 10:</t>
  </si>
  <si>
    <t>ENGL per Capita Weight for Col 11:</t>
  </si>
  <si>
    <t>MHI Weight for Col 11:</t>
  </si>
  <si>
    <t>Non-Alliance District Minimum Aid Ratio for use in Column 12:</t>
  </si>
  <si>
    <t>Alliance District Minimum Aid Ratio for use in Column 12:</t>
  </si>
  <si>
    <t>Foundation for Column 17:</t>
  </si>
  <si>
    <t xml:space="preserve">Totals  </t>
  </si>
  <si>
    <t>Median:</t>
  </si>
  <si>
    <t>(EEPC</t>
  </si>
  <si>
    <t>(MHI</t>
  </si>
  <si>
    <t>Base Aid Ratio</t>
  </si>
  <si>
    <t>Foundation:</t>
  </si>
  <si>
    <t>Preliminary</t>
  </si>
  <si>
    <t>Threshold:</t>
  </si>
  <si>
    <t>Wealth</t>
  </si>
  <si>
    <t>Regional</t>
  </si>
  <si>
    <t>(Item E)</t>
  </si>
  <si>
    <t>Free and</t>
  </si>
  <si>
    <t>Average</t>
  </si>
  <si>
    <t>Median</t>
  </si>
  <si>
    <t>Adjustment</t>
  </si>
  <si>
    <t>Greater of</t>
  </si>
  <si>
    <t>Students</t>
  </si>
  <si>
    <t>Number of</t>
  </si>
  <si>
    <t>District</t>
  </si>
  <si>
    <t>Reduced</t>
  </si>
  <si>
    <t>Free&amp;Reduced</t>
  </si>
  <si>
    <t>Need</t>
  </si>
  <si>
    <t>Equalized Net</t>
  </si>
  <si>
    <t>ECS ENGL</t>
  </si>
  <si>
    <t>Median x Item B)</t>
  </si>
  <si>
    <t>Household</t>
  </si>
  <si>
    <t>Factor</t>
  </si>
  <si>
    <t>Sent To</t>
  </si>
  <si>
    <t>Base Formula</t>
  </si>
  <si>
    <t>Fully Funded</t>
  </si>
  <si>
    <t>Alliance</t>
  </si>
  <si>
    <t>17 Town</t>
  </si>
  <si>
    <t>Resident</t>
  </si>
  <si>
    <t>Eligibility</t>
  </si>
  <si>
    <t>Weight</t>
  </si>
  <si>
    <t>Grand List</t>
  </si>
  <si>
    <t>Total</t>
  </si>
  <si>
    <t>per Capita</t>
  </si>
  <si>
    <t>ENGL Adjustment Factor</t>
  </si>
  <si>
    <t>Income</t>
  </si>
  <si>
    <t>MHI Adjustment Factor</t>
  </si>
  <si>
    <t>Bonus</t>
  </si>
  <si>
    <t>Aid</t>
  </si>
  <si>
    <t>Grant</t>
  </si>
  <si>
    <t>2016-17</t>
  </si>
  <si>
    <t>PSD</t>
  </si>
  <si>
    <t>Non-</t>
  </si>
  <si>
    <t>Reform</t>
  </si>
  <si>
    <t>Town</t>
  </si>
  <si>
    <t>October</t>
  </si>
  <si>
    <t>ELL</t>
  </si>
  <si>
    <t>(Col 2 x</t>
  </si>
  <si>
    <t>(ECS ENGL)</t>
  </si>
  <si>
    <t>Population</t>
  </si>
  <si>
    <t>(EEPC)</t>
  </si>
  <si>
    <t>(MHI)</t>
  </si>
  <si>
    <t>Item C) +</t>
  </si>
  <si>
    <t>Grades</t>
  </si>
  <si>
    <t>ECS</t>
  </si>
  <si>
    <t>DRG</t>
  </si>
  <si>
    <t>Districts</t>
  </si>
  <si>
    <t>Decile</t>
  </si>
  <si>
    <t>Code</t>
  </si>
  <si>
    <t>Name</t>
  </si>
  <si>
    <t>Item A)</t>
  </si>
  <si>
    <t>Threshold)</t>
  </si>
  <si>
    <t>C</t>
  </si>
  <si>
    <t>Andover</t>
  </si>
  <si>
    <t>H</t>
  </si>
  <si>
    <t>Ansonia</t>
  </si>
  <si>
    <t>E</t>
  </si>
  <si>
    <t>Ashford</t>
  </si>
  <si>
    <t>B</t>
  </si>
  <si>
    <t>Avon</t>
  </si>
  <si>
    <t>Barkhamsted</t>
  </si>
  <si>
    <t>Beacon Falls</t>
  </si>
  <si>
    <t>D</t>
  </si>
  <si>
    <t>Berlin</t>
  </si>
  <si>
    <t>Bethany</t>
  </si>
  <si>
    <t>Bethel</t>
  </si>
  <si>
    <t>Bethlehem</t>
  </si>
  <si>
    <t>G</t>
  </si>
  <si>
    <t>Bloomfield</t>
  </si>
  <si>
    <t>Bolton</t>
  </si>
  <si>
    <t>Bozrah</t>
  </si>
  <si>
    <t>Branford</t>
  </si>
  <si>
    <t>I</t>
  </si>
  <si>
    <t>Bridgeport</t>
  </si>
  <si>
    <t>Bridgewater</t>
  </si>
  <si>
    <t>Bristol</t>
  </si>
  <si>
    <t>Brookfield</t>
  </si>
  <si>
    <t>Brooklyn</t>
  </si>
  <si>
    <t>Burlington</t>
  </si>
  <si>
    <t>Canaan</t>
  </si>
  <si>
    <t>F</t>
  </si>
  <si>
    <t>Canterbury</t>
  </si>
  <si>
    <t>Canton</t>
  </si>
  <si>
    <t>Chaplin</t>
  </si>
  <si>
    <t>Cheshire</t>
  </si>
  <si>
    <t>Chester</t>
  </si>
  <si>
    <t>Clinton</t>
  </si>
  <si>
    <t>Colchester</t>
  </si>
  <si>
    <t>Colebrook</t>
  </si>
  <si>
    <t>Columbia</t>
  </si>
  <si>
    <t>Cornwall</t>
  </si>
  <si>
    <t>Coventry</t>
  </si>
  <si>
    <t>Cromwell</t>
  </si>
  <si>
    <t>Danbury</t>
  </si>
  <si>
    <t>A</t>
  </si>
  <si>
    <t>Darien</t>
  </si>
  <si>
    <t>Deep River</t>
  </si>
  <si>
    <t>Derby</t>
  </si>
  <si>
    <t>Durham</t>
  </si>
  <si>
    <t>Eastford</t>
  </si>
  <si>
    <t>East Granby</t>
  </si>
  <si>
    <t>East Haddam</t>
  </si>
  <si>
    <t>East Hampton</t>
  </si>
  <si>
    <t>East Hartford</t>
  </si>
  <si>
    <t>East Haven</t>
  </si>
  <si>
    <t>East Lyme</t>
  </si>
  <si>
    <t>Easton</t>
  </si>
  <si>
    <t>East Windsor</t>
  </si>
  <si>
    <t>Ellington</t>
  </si>
  <si>
    <t>Enfield</t>
  </si>
  <si>
    <t>Essex</t>
  </si>
  <si>
    <t>Fairfield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</si>
  <si>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</si>
  <si>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</si>
  <si>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</si>
  <si>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</si>
  <si>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</si>
  <si>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</si>
  <si>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</si>
  <si>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</si>
  <si>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</si>
  <si>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</si>
  <si>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</si>
  <si>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</si>
  <si>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Hartford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</si>
  <si>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</si>
  <si>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</si>
  <si>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</si>
  <si>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</si>
  <si>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</si>
  <si>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</si>
  <si>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</si>
  <si>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</si>
  <si>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</si>
  <si>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Litchfield</t>
  </si>
  <si>
    <t>Lyme</t>
  </si>
  <si>
    <t>Madison</t>
  </si>
  <si>
    <t>Manchester</t>
  </si>
  <si>
    <t>Mansfield</t>
  </si>
  <si>
    <t>Marlborough</t>
  </si>
  <si>
    <t>Meriden</t>
  </si>
  <si>
    <t>Middlebury</t>
  </si>
  <si>
    <t>Middlefield</t>
  </si>
  <si>
    <t>Middletown</t>
  </si>
  <si>
    <t>Milford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</si>
  <si>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</si>
  <si>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</si>
  <si>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</si>
  <si>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</si>
  <si>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</si>
  <si>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</si>
  <si>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</si>
  <si>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</si>
  <si>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Haven</t>
  </si>
  <si>
    <t>Newington</t>
  </si>
  <si>
    <t>New London</t>
  </si>
  <si>
    <t>New Milford</t>
  </si>
  <si>
    <t>Newtown</t>
  </si>
  <si>
    <t>Norfolk</t>
  </si>
  <si>
    <t>North Branford</t>
  </si>
  <si>
    <t>North Canaan</t>
  </si>
  <si>
    <t>North Haven</t>
  </si>
  <si>
    <t>North Stonington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</si>
  <si>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</si>
  <si>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</si>
  <si>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</si>
  <si>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</si>
  <si>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</si>
  <si>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</si>
  <si>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</si>
  <si>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</si>
  <si>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</si>
  <si>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</si>
  <si>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</si>
  <si>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</si>
  <si>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</si>
  <si>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</si>
  <si>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</si>
  <si>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</si>
  <si>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</si>
  <si>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</si>
  <si>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</si>
  <si>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</si>
  <si>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</si>
  <si>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</si>
  <si>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</si>
  <si>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</si>
  <si>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</si>
  <si>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</si>
  <si>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</si>
  <si>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>Southbury</t>
  </si>
  <si>
    <t>Southington</t>
  </si>
  <si>
    <t>South Windsor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</si>
  <si>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</si>
  <si>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</si>
  <si>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</si>
  <si>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</si>
  <si>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</si>
  <si>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</si>
  <si>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</si>
  <si>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</si>
  <si>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</si>
  <si>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Tolland</t>
  </si>
  <si>
    <t>Torrington</t>
  </si>
  <si>
    <t>Trumbull</t>
  </si>
  <si>
    <t>Union</t>
  </si>
  <si>
    <t>Vernon</t>
  </si>
  <si>
    <t>Voluntown</t>
  </si>
  <si>
    <t>Wallingford</t>
  </si>
  <si>
    <t>Warren</t>
  </si>
  <si>
    <t>Washington</t>
  </si>
  <si>
    <t>Waterbury</t>
  </si>
  <si>
    <t>Waterford</t>
  </si>
  <si>
    <t>Watertown</t>
  </si>
  <si>
    <t>Westbrook</t>
  </si>
  <si>
    <t>West Hartford</t>
  </si>
  <si>
    <t>West Haven</t>
  </si>
  <si>
    <t>Weston</t>
  </si>
  <si>
    <t>Westport</t>
  </si>
  <si>
    <t>Wethersfield</t>
  </si>
  <si>
    <t>Willington</t>
  </si>
  <si>
    <t>Wilton</t>
  </si>
  <si>
    <t>Winchester</t>
  </si>
  <si>
    <t>Windham</t>
  </si>
  <si>
    <t>Windsor</t>
  </si>
  <si>
    <t>Windsor Locks</t>
  </si>
  <si>
    <t>Wolcott</t>
  </si>
  <si>
    <t>Woodbridge</t>
  </si>
  <si>
    <t>Woodbury</t>
  </si>
  <si>
    <t>Woodstock</t>
  </si>
  <si>
    <t>Concentrated</t>
  </si>
  <si>
    <t>PIC</t>
  </si>
  <si>
    <t>Poverty</t>
  </si>
  <si>
    <t>ACTUAL</t>
  </si>
  <si>
    <t>Entitlement</t>
  </si>
  <si>
    <t xml:space="preserve">Grant </t>
  </si>
  <si>
    <t>Greater</t>
  </si>
  <si>
    <t>(Yes/No)</t>
  </si>
  <si>
    <t>H.</t>
  </si>
  <si>
    <t>G.</t>
  </si>
  <si>
    <t>A.</t>
  </si>
  <si>
    <t>B.</t>
  </si>
  <si>
    <t>C.</t>
  </si>
  <si>
    <t>D.</t>
  </si>
  <si>
    <t>E.</t>
  </si>
  <si>
    <t>F.</t>
  </si>
  <si>
    <t>I.</t>
  </si>
  <si>
    <t>Phase-In</t>
  </si>
  <si>
    <t>Amount</t>
  </si>
  <si>
    <t>Without</t>
  </si>
  <si>
    <t>Alliance HH</t>
  </si>
  <si>
    <t>FY 23</t>
  </si>
  <si>
    <t>If FRPL % above 60%,</t>
  </si>
  <si>
    <t>% above 60%</t>
  </si>
  <si>
    <t>at 60%</t>
  </si>
  <si>
    <t>(# students above 60%)</t>
  </si>
  <si>
    <t xml:space="preserve">Entitlement </t>
  </si>
  <si>
    <t>Total Bonus &gt;&gt;&gt;</t>
  </si>
  <si>
    <t>Excess</t>
  </si>
  <si>
    <t>Endowed</t>
  </si>
  <si>
    <t xml:space="preserve">Portion of </t>
  </si>
  <si>
    <t xml:space="preserve">Net </t>
  </si>
  <si>
    <t>Portion of</t>
  </si>
  <si>
    <t>Item E or Col 16),</t>
  </si>
  <si>
    <t xml:space="preserve">Base Aid </t>
  </si>
  <si>
    <t>Academies</t>
  </si>
  <si>
    <t>Free &amp;</t>
  </si>
  <si>
    <t>Ratio Adjustment</t>
  </si>
  <si>
    <t>Ratio</t>
  </si>
  <si>
    <t>(Greater of</t>
  </si>
  <si>
    <t>Total Need</t>
  </si>
  <si>
    <t>Need Students</t>
  </si>
  <si>
    <t>(Col 1 + Col 3</t>
  </si>
  <si>
    <t>(Col 2 x .30)</t>
  </si>
  <si>
    <t>(Col 1 x .60)</t>
  </si>
  <si>
    <t>(Col 7 x .25)</t>
  </si>
  <si>
    <t>+ Col 6 + Col 8)</t>
  </si>
  <si>
    <t>x Foundation)</t>
  </si>
  <si>
    <t>or 0)</t>
  </si>
  <si>
    <t>(Col 5 x .15)</t>
  </si>
  <si>
    <t>Prior Year</t>
  </si>
  <si>
    <t>Than Prior Year</t>
  </si>
  <si>
    <t>Grant with Alliance</t>
  </si>
  <si>
    <t>Hold Harmless</t>
  </si>
  <si>
    <r>
      <t xml:space="preserve">Adjustment % for Districts who are </t>
    </r>
    <r>
      <rPr>
        <sz val="11"/>
        <color rgb="FF0070C0"/>
        <rFont val="Arial"/>
        <family val="2"/>
      </rPr>
      <t>underfunded</t>
    </r>
    <r>
      <rPr>
        <sz val="11"/>
        <color indexed="8"/>
        <rFont val="Arial"/>
        <family val="2"/>
      </rPr>
      <t xml:space="preserve">: </t>
    </r>
    <r>
      <rPr>
        <sz val="11"/>
        <color rgb="FF0070C0"/>
        <rFont val="Arial"/>
        <family val="2"/>
      </rPr>
      <t>(just a js wording change)</t>
    </r>
  </si>
  <si>
    <r>
      <t xml:space="preserve">Adjustment % for Districts who are </t>
    </r>
    <r>
      <rPr>
        <sz val="11"/>
        <color rgb="FF0070C0"/>
        <rFont val="Arial"/>
        <family val="2"/>
      </rPr>
      <t>overfunded</t>
    </r>
    <r>
      <rPr>
        <sz val="11"/>
        <color indexed="8"/>
        <rFont val="Arial"/>
        <family val="2"/>
      </rPr>
      <t xml:space="preserve">: (again, </t>
    </r>
    <r>
      <rPr>
        <sz val="11"/>
        <color rgb="FF0070C0"/>
        <rFont val="Arial"/>
        <family val="2"/>
      </rPr>
      <t>js wording)</t>
    </r>
  </si>
  <si>
    <t>60% of resident sts</t>
  </si>
  <si>
    <t>PIC Add</t>
  </si>
  <si>
    <t>Final Base Aid Ratio</t>
  </si>
  <si>
    <t># FRPL sts above 60% of resident sts</t>
  </si>
  <si>
    <r>
      <t xml:space="preserve">Col </t>
    </r>
    <r>
      <rPr>
        <sz val="11"/>
        <color rgb="FF0070C0"/>
        <rFont val="Arial"/>
        <family val="2"/>
      </rPr>
      <t>2</t>
    </r>
    <r>
      <rPr>
        <sz val="11"/>
        <rFont val="Arial"/>
        <family val="2"/>
      </rPr>
      <t xml:space="preserve"> - Col 4)</t>
    </r>
  </si>
  <si>
    <t>Added the sum</t>
  </si>
  <si>
    <t>Change from</t>
  </si>
  <si>
    <t>Prior Yr</t>
  </si>
  <si>
    <r>
      <t xml:space="preserve">(Alliance Districts </t>
    </r>
    <r>
      <rPr>
        <b/>
        <sz val="11"/>
        <color rgb="FF7030A0"/>
        <rFont val="Arial"/>
        <family val="2"/>
      </rPr>
      <t>&amp; PSDs:</t>
    </r>
  </si>
  <si>
    <r>
      <t xml:space="preserve">(Non-Alliance Districts </t>
    </r>
    <r>
      <rPr>
        <b/>
        <sz val="11"/>
        <color rgb="FF7030A0"/>
        <rFont val="Arial"/>
        <family val="2"/>
      </rPr>
      <t>&amp; Non-PSDs:</t>
    </r>
  </si>
  <si>
    <t xml:space="preserve">ECS </t>
  </si>
  <si>
    <t>With</t>
  </si>
  <si>
    <t>Get highest of prior yr, grant calc if underfunded, and FY 17</t>
  </si>
  <si>
    <t>Underfunded: Prior yr + Phase-in
Overfunded: Prior yr - Phase-in</t>
  </si>
  <si>
    <r>
      <t xml:space="preserve">(Col </t>
    </r>
    <r>
      <rPr>
        <sz val="11"/>
        <color rgb="FF0070C0"/>
        <rFont val="Arial"/>
        <family val="2"/>
      </rPr>
      <t>10</t>
    </r>
    <r>
      <rPr>
        <sz val="11"/>
        <rFont val="Arial"/>
        <family val="2"/>
      </rPr>
      <t xml:space="preserve"> / Col </t>
    </r>
    <r>
      <rPr>
        <sz val="11"/>
        <color rgb="FF0070C0"/>
        <rFont val="Arial"/>
        <family val="2"/>
      </rPr>
      <t>11</t>
    </r>
    <r>
      <rPr>
        <sz val="11"/>
        <rFont val="Arial"/>
        <family val="2"/>
      </rPr>
      <t>)</t>
    </r>
  </si>
  <si>
    <r>
      <t>(Col 1</t>
    </r>
    <r>
      <rPr>
        <sz val="11"/>
        <color rgb="FF0070C0"/>
        <rFont val="Arial"/>
        <family val="2"/>
      </rPr>
      <t>4</t>
    </r>
    <r>
      <rPr>
        <sz val="11"/>
        <color indexed="8"/>
        <rFont val="Arial"/>
        <family val="2"/>
      </rPr>
      <t xml:space="preserve"> /</t>
    </r>
  </si>
  <si>
    <r>
      <t xml:space="preserve">(1 - ((Col </t>
    </r>
    <r>
      <rPr>
        <sz val="11"/>
        <color rgb="FF0070C0"/>
        <rFont val="Arial"/>
        <family val="2"/>
      </rPr>
      <t>13</t>
    </r>
    <r>
      <rPr>
        <sz val="11"/>
        <color indexed="8"/>
        <rFont val="Arial"/>
        <family val="2"/>
      </rPr>
      <t xml:space="preserve"> x</t>
    </r>
  </si>
  <si>
    <t>(Col 17+Col 18)</t>
  </si>
  <si>
    <t>(Col 20 x</t>
  </si>
  <si>
    <r>
      <t xml:space="preserve">Col 21) </t>
    </r>
    <r>
      <rPr>
        <sz val="11"/>
        <rFont val="Arial"/>
        <family val="2"/>
      </rPr>
      <t>x $100</t>
    </r>
  </si>
  <si>
    <t>(Col 23 x</t>
  </si>
  <si>
    <r>
      <rPr>
        <sz val="11"/>
        <color rgb="FF0070C0"/>
        <rFont val="Arial"/>
        <family val="2"/>
      </rPr>
      <t xml:space="preserve">Col 24) </t>
    </r>
    <r>
      <rPr>
        <sz val="11"/>
        <rFont val="Arial"/>
        <family val="2"/>
      </rPr>
      <t>x $100</t>
    </r>
  </si>
  <si>
    <r>
      <t xml:space="preserve">(Col </t>
    </r>
    <r>
      <rPr>
        <sz val="11"/>
        <color rgb="FF0070C0"/>
        <rFont val="Arial"/>
        <family val="2"/>
      </rPr>
      <t>9</t>
    </r>
    <r>
      <rPr>
        <sz val="11"/>
        <rFont val="Arial"/>
        <family val="2"/>
      </rPr>
      <t xml:space="preserve"> x Col </t>
    </r>
    <r>
      <rPr>
        <sz val="11"/>
        <color rgb="FF0070C0"/>
        <rFont val="Arial"/>
        <family val="2"/>
      </rPr>
      <t>19</t>
    </r>
  </si>
  <si>
    <r>
      <t>(Col 2</t>
    </r>
    <r>
      <rPr>
        <sz val="11"/>
        <color rgb="FF0070C0"/>
        <rFont val="Arial"/>
        <family val="2"/>
      </rPr>
      <t>2</t>
    </r>
    <r>
      <rPr>
        <sz val="11"/>
        <color indexed="8"/>
        <rFont val="Arial"/>
        <family val="2"/>
      </rPr>
      <t xml:space="preserve"> +</t>
    </r>
  </si>
  <si>
    <r>
      <t>Col 2</t>
    </r>
    <r>
      <rPr>
        <sz val="11"/>
        <color rgb="FF0070C0"/>
        <rFont val="Arial"/>
        <family val="2"/>
      </rPr>
      <t>5</t>
    </r>
    <r>
      <rPr>
        <sz val="11"/>
        <rFont val="Arial"/>
        <family val="2"/>
      </rPr>
      <t xml:space="preserve"> + Col 2</t>
    </r>
    <r>
      <rPr>
        <sz val="11"/>
        <color rgb="FF0070C0"/>
        <rFont val="Arial"/>
        <family val="2"/>
      </rPr>
      <t>6</t>
    </r>
    <r>
      <rPr>
        <sz val="11"/>
        <rFont val="Arial"/>
        <family val="2"/>
      </rPr>
      <t>)</t>
    </r>
  </si>
  <si>
    <r>
      <t>(Col 1</t>
    </r>
    <r>
      <rPr>
        <sz val="11"/>
        <color rgb="FF0070C0"/>
        <rFont val="Arial"/>
        <family val="2"/>
      </rPr>
      <t xml:space="preserve">2 </t>
    </r>
    <r>
      <rPr>
        <sz val="11"/>
        <color indexed="8"/>
        <rFont val="Arial"/>
        <family val="2"/>
      </rPr>
      <t>/</t>
    </r>
  </si>
  <si>
    <r>
      <t xml:space="preserve">Col </t>
    </r>
    <r>
      <rPr>
        <sz val="11"/>
        <color rgb="FF0070C0"/>
        <rFont val="Arial"/>
        <family val="2"/>
      </rPr>
      <t xml:space="preserve">15 </t>
    </r>
    <r>
      <rPr>
        <sz val="11"/>
        <rFont val="Arial"/>
        <family val="2"/>
      </rPr>
      <t>x Item D))</t>
    </r>
  </si>
  <si>
    <t>ADs HH</t>
  </si>
  <si>
    <r>
      <t xml:space="preserve">Item F or Col </t>
    </r>
    <r>
      <rPr>
        <sz val="11"/>
        <color rgb="FF0070C0"/>
        <rFont val="Arial"/>
        <family val="2"/>
      </rPr>
      <t>16</t>
    </r>
    <r>
      <rPr>
        <sz val="11"/>
        <color indexed="8"/>
        <rFont val="Arial"/>
        <family val="2"/>
      </rPr>
      <t>)</t>
    </r>
  </si>
  <si>
    <t>(2018/19/20)</t>
  </si>
  <si>
    <t>(10/2022)</t>
  </si>
  <si>
    <t>Col 27 - Col 30)</t>
  </si>
  <si>
    <t>or 0</t>
  </si>
  <si>
    <t xml:space="preserve">Underfunded: Adjustment * 20%
</t>
  </si>
  <si>
    <t>% not being applied districts are being held harmless</t>
  </si>
  <si>
    <t>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</si>
</sst>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#,##0.000000_);[Red]\(#,##0.000000\)"/>
    <numFmt numFmtId="165" formatCode="#,##0.000_);\(#,##0.000\)"/>
    <numFmt numFmtId="166" formatCode="0.000000%"/>
    <numFmt numFmtId="167" formatCode="#,##0.000000_);\(#,##0.000000\)"/>
    <numFmt numFmtId="168" formatCode="0.0%"/>
    <numFmt numFmtId="169" formatCode="_(* #,##0_);[Red]_(* \(#,##0\);_(* \-_);_(@_)"/>
    <numFmt numFmtId="170" formatCode="0.0000%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0"/>
      <color theme="1"/>
      <name val="Book Antiqua"/>
      <family val="1"/>
    </font>
    <font>
      <sz val="10"/>
      <color theme="1"/>
      <name val="Book Antiqua"/>
      <family val="1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9"/>
      <name val="Calibri"/>
      <family val="2"/>
      <scheme val="minor"/>
    </font>
    <font>
      <sz val="11"/>
      <color rgb="FFFF0000"/>
      <name val="Arial"/>
      <family val="2"/>
    </font>
    <font>
      <sz val="11"/>
      <color rgb="FF0070C0"/>
      <name val="Arial"/>
      <family val="2"/>
    </font>
    <font>
      <b/>
      <sz val="11"/>
      <color rgb="FF7030A0"/>
      <name val="Arial"/>
      <family val="2"/>
    </font>
    <font>
      <b/>
      <sz val="11"/>
      <color rgb="FF0070C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0">
    <xf numFmtId="0" fontId="0" fillId="0" borderId="0"/>
    <xf numFmtId="0" fontId="8" fillId="0" borderId="0" applyFill="0" applyBorder="0">
      <alignment horizontal="center" wrapText="1"/>
    </xf>
    <xf numFmtId="169" fontId="9" fillId="0" borderId="1" applyFill="0"/>
    <xf numFmtId="0" fontId="9" fillId="0" borderId="1" applyFill="0"/>
    <xf numFmtId="0" fontId="8" fillId="0" borderId="0" applyNumberFormat="0" applyFill="0" applyBorder="0">
      <alignment horizontal="left" wrapText="1"/>
    </xf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5" applyNumberFormat="0" applyAlignment="0" applyProtection="0"/>
    <xf numFmtId="0" fontId="18" fillId="7" borderId="6" applyNumberFormat="0" applyAlignment="0" applyProtection="0"/>
    <xf numFmtId="0" fontId="19" fillId="7" borderId="5" applyNumberFormat="0" applyAlignment="0" applyProtection="0"/>
    <xf numFmtId="0" fontId="20" fillId="0" borderId="7" applyNumberFormat="0" applyFill="0" applyAlignment="0" applyProtection="0"/>
    <xf numFmtId="0" fontId="21" fillId="8" borderId="8" applyNumberFormat="0" applyAlignment="0" applyProtection="0"/>
    <xf numFmtId="0" fontId="22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5" fillId="33" borderId="0" applyNumberFormat="0" applyBorder="0" applyAlignment="0" applyProtection="0"/>
    <xf numFmtId="0" fontId="26" fillId="0" borderId="0" applyNumberForma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1" fillId="0" borderId="0"/>
  </cellStyleXfs>
  <cellXfs count="83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right"/>
    </xf>
    <xf numFmtId="3" fontId="2" fillId="0" borderId="0" xfId="0" applyNumberFormat="1" applyFont="1"/>
    <xf numFmtId="0" fontId="2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6" fillId="0" borderId="0" xfId="0" applyNumberFormat="1" applyFont="1"/>
    <xf numFmtId="3" fontId="6" fillId="0" borderId="0" xfId="0" applyNumberFormat="1" applyFont="1"/>
    <xf numFmtId="40" fontId="2" fillId="0" borderId="0" xfId="0" applyNumberFormat="1" applyFont="1"/>
    <xf numFmtId="0" fontId="6" fillId="0" borderId="0" xfId="0" applyFont="1"/>
    <xf numFmtId="37" fontId="2" fillId="0" borderId="0" xfId="0" applyNumberFormat="1" applyFont="1"/>
    <xf numFmtId="168" fontId="6" fillId="0" borderId="0" xfId="0" applyNumberFormat="1" applyFont="1"/>
    <xf numFmtId="10" fontId="2" fillId="0" borderId="0" xfId="0" applyNumberFormat="1" applyFont="1"/>
    <xf numFmtId="170" fontId="6" fillId="0" borderId="0" xfId="0" applyNumberFormat="1" applyFont="1"/>
    <xf numFmtId="4" fontId="0" fillId="0" borderId="0" xfId="0" applyNumberFormat="1"/>
    <xf numFmtId="3" fontId="0" fillId="0" borderId="0" xfId="0" applyNumberFormat="1"/>
    <xf numFmtId="15" fontId="3" fillId="0" borderId="0" xfId="0" quotePrefix="1" applyNumberFormat="1" applyFont="1"/>
    <xf numFmtId="0" fontId="3" fillId="0" borderId="0" xfId="0" applyFont="1"/>
    <xf numFmtId="39" fontId="2" fillId="0" borderId="0" xfId="0" applyNumberFormat="1" applyFont="1"/>
    <xf numFmtId="165" fontId="2" fillId="0" borderId="0" xfId="0" applyNumberFormat="1" applyFont="1"/>
    <xf numFmtId="5" fontId="2" fillId="0" borderId="0" xfId="0" applyNumberFormat="1" applyFont="1"/>
    <xf numFmtId="166" fontId="2" fillId="0" borderId="0" xfId="0" applyNumberFormat="1" applyFont="1"/>
    <xf numFmtId="0" fontId="2" fillId="0" borderId="0" xfId="0" quotePrefix="1" applyFont="1"/>
    <xf numFmtId="37" fontId="3" fillId="0" borderId="0" xfId="0" applyNumberFormat="1" applyFont="1"/>
    <xf numFmtId="164" fontId="2" fillId="0" borderId="0" xfId="0" applyNumberFormat="1" applyFont="1" applyAlignment="1">
      <alignment horizontal="center"/>
    </xf>
    <xf numFmtId="37" fontId="5" fillId="0" borderId="0" xfId="0" applyNumberFormat="1" applyFont="1"/>
    <xf numFmtId="0" fontId="4" fillId="0" borderId="0" xfId="0" applyFont="1" applyAlignment="1">
      <alignment horizontal="right"/>
    </xf>
    <xf numFmtId="167" fontId="2" fillId="0" borderId="0" xfId="0" applyNumberFormat="1" applyFont="1"/>
    <xf numFmtId="0" fontId="3" fillId="0" borderId="0" xfId="0" quotePrefix="1" applyFont="1" applyAlignment="1">
      <alignment horizontal="center"/>
    </xf>
    <xf numFmtId="0" fontId="5" fillId="0" borderId="0" xfId="0" applyFont="1" applyAlignment="1">
      <alignment horizontal="center"/>
    </xf>
    <xf numFmtId="40" fontId="5" fillId="0" borderId="0" xfId="0" applyNumberFormat="1" applyFont="1"/>
    <xf numFmtId="6" fontId="5" fillId="0" borderId="0" xfId="0" applyNumberFormat="1" applyFont="1" applyAlignment="1">
      <alignment horizontal="center"/>
    </xf>
    <xf numFmtId="0" fontId="4" fillId="0" borderId="0" xfId="0" quotePrefix="1" applyFont="1" applyAlignment="1">
      <alignment horizontal="center"/>
    </xf>
    <xf numFmtId="8" fontId="5" fillId="0" borderId="0" xfId="0" applyNumberFormat="1" applyFont="1" applyAlignment="1">
      <alignment horizontal="center"/>
    </xf>
    <xf numFmtId="5" fontId="5" fillId="0" borderId="0" xfId="0" applyNumberFormat="1" applyFont="1"/>
    <xf numFmtId="4" fontId="2" fillId="0" borderId="0" xfId="0" applyNumberFormat="1" applyFont="1"/>
    <xf numFmtId="0" fontId="27" fillId="0" borderId="11" xfId="0" applyFont="1" applyBorder="1"/>
    <xf numFmtId="170" fontId="2" fillId="0" borderId="0" xfId="0" applyNumberFormat="1" applyFont="1"/>
    <xf numFmtId="168" fontId="2" fillId="0" borderId="0" xfId="0" applyNumberFormat="1" applyFont="1"/>
    <xf numFmtId="37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27" fillId="34" borderId="11" xfId="0" applyFont="1" applyFill="1" applyBorder="1"/>
    <xf numFmtId="0" fontId="27" fillId="35" borderId="11" xfId="0" applyFont="1" applyFill="1" applyBorder="1"/>
    <xf numFmtId="3" fontId="24" fillId="0" borderId="0" xfId="0" applyNumberFormat="1" applyFont="1"/>
    <xf numFmtId="4" fontId="4" fillId="2" borderId="11" xfId="0" applyNumberFormat="1" applyFont="1" applyFill="1" applyBorder="1" applyAlignment="1">
      <alignment horizontal="right"/>
    </xf>
    <xf numFmtId="0" fontId="29" fillId="0" borderId="0" xfId="0" applyFont="1"/>
    <xf numFmtId="0" fontId="29" fillId="0" borderId="0" xfId="0" applyFont="1" applyAlignment="1">
      <alignment wrapText="1"/>
    </xf>
    <xf numFmtId="37" fontId="29" fillId="0" borderId="0" xfId="0" applyNumberFormat="1" applyFont="1"/>
    <xf numFmtId="0" fontId="29" fillId="0" borderId="0" xfId="0" quotePrefix="1" applyFont="1" applyAlignment="1">
      <alignment horizontal="center"/>
    </xf>
    <xf numFmtId="0" fontId="29" fillId="0" borderId="0" xfId="0" applyFont="1" applyAlignment="1">
      <alignment horizontal="center"/>
    </xf>
    <xf numFmtId="39" fontId="29" fillId="0" borderId="0" xfId="0" applyNumberFormat="1" applyFont="1"/>
    <xf numFmtId="39" fontId="2" fillId="2" borderId="0" xfId="0" applyNumberFormat="1" applyFont="1" applyFill="1"/>
    <xf numFmtId="10" fontId="3" fillId="0" borderId="0" xfId="0" applyNumberFormat="1" applyFont="1"/>
    <xf numFmtId="38" fontId="29" fillId="0" borderId="0" xfId="0" applyNumberFormat="1" applyFont="1"/>
    <xf numFmtId="3" fontId="29" fillId="0" borderId="0" xfId="0" applyNumberFormat="1" applyFont="1"/>
    <xf numFmtId="0" fontId="28" fillId="0" borderId="0" xfId="0" applyFont="1" applyAlignment="1">
      <alignment horizontal="center"/>
    </xf>
    <xf numFmtId="0" fontId="2" fillId="2" borderId="0" xfId="0" applyFont="1" applyFill="1"/>
    <xf numFmtId="37" fontId="2" fillId="2" borderId="0" xfId="0" applyNumberFormat="1" applyFont="1" applyFill="1"/>
    <xf numFmtId="0" fontId="2" fillId="2" borderId="0" xfId="0" quotePrefix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quotePrefix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9" fillId="2" borderId="0" xfId="0" applyFont="1" applyFill="1" applyAlignment="1">
      <alignment wrapText="1"/>
    </xf>
    <xf numFmtId="3" fontId="6" fillId="2" borderId="0" xfId="0" applyNumberFormat="1" applyFont="1" applyFill="1"/>
    <xf numFmtId="0" fontId="2" fillId="36" borderId="0" xfId="0" applyFont="1" applyFill="1"/>
    <xf numFmtId="37" fontId="2" fillId="36" borderId="0" xfId="0" applyNumberFormat="1" applyFont="1" applyFill="1"/>
    <xf numFmtId="0" fontId="2" fillId="36" borderId="0" xfId="0" quotePrefix="1" applyFont="1" applyFill="1" applyAlignment="1">
      <alignment horizontal="center"/>
    </xf>
    <xf numFmtId="0" fontId="2" fillId="36" borderId="0" xfId="0" applyFont="1" applyFill="1" applyAlignment="1">
      <alignment horizontal="center"/>
    </xf>
    <xf numFmtId="0" fontId="3" fillId="36" borderId="0" xfId="0" applyFont="1" applyFill="1" applyAlignment="1">
      <alignment horizontal="center"/>
    </xf>
    <xf numFmtId="3" fontId="6" fillId="36" borderId="0" xfId="0" applyNumberFormat="1" applyFont="1" applyFill="1"/>
    <xf numFmtId="0" fontId="31" fillId="36" borderId="0" xfId="0" applyFont="1" applyFill="1" applyAlignment="1">
      <alignment wrapText="1"/>
    </xf>
    <xf numFmtId="0" fontId="4" fillId="36" borderId="0" xfId="0" applyFont="1" applyFill="1" applyAlignment="1">
      <alignment horizontal="center"/>
    </xf>
    <xf numFmtId="0" fontId="3" fillId="37" borderId="0" xfId="0" applyFont="1" applyFill="1" applyAlignment="1">
      <alignment horizontal="center"/>
    </xf>
    <xf numFmtId="0" fontId="3" fillId="0" borderId="11" xfId="0" applyFont="1" applyBorder="1"/>
    <xf numFmtId="0" fontId="3" fillId="34" borderId="11" xfId="0" applyFont="1" applyFill="1" applyBorder="1"/>
    <xf numFmtId="0" fontId="3" fillId="35" borderId="11" xfId="0" applyFont="1" applyFill="1" applyBorder="1"/>
    <xf numFmtId="3" fontId="33" fillId="0" borderId="0" xfId="0" applyNumberFormat="1" applyFont="1"/>
    <xf numFmtId="0" fontId="9" fillId="0" borderId="1" xfId="3"/>
    <xf numFmtId="0" fontId="6" fillId="0" borderId="1" xfId="3" applyFont="1" applyFill="1"/>
    <xf numFmtId="0" fontId="6" fillId="0" borderId="1" xfId="3" applyFont="1"/>
    <xf numFmtId="0" fontId="5" fillId="0" borderId="0" xfId="0" applyFont="1"/>
  </cellXfs>
  <cellStyles count="50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omma 2" xfId="48" xr:uid="{7CDD22EA-8DEA-41A6-AC9D-659DD01238A6}"/>
    <cellStyle name="Explanatory Text" xfId="20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47" xr:uid="{8FA3F471-DB8F-421A-B414-C7D0F9559CB9}"/>
    <cellStyle name="Normal 2 2" xfId="49" xr:uid="{E921B42C-119E-4063-9983-C3BF94E7CB9F}"/>
    <cellStyle name="Note" xfId="19" builtinId="10" customBuiltin="1"/>
    <cellStyle name="Number Headers" xfId="1" xr:uid="{00000000-0005-0000-0000-000026000000}"/>
    <cellStyle name="Numbers" xfId="2" xr:uid="{00000000-0005-0000-0000-000027000000}"/>
    <cellStyle name="Output" xfId="14" builtinId="21" customBuiltin="1"/>
    <cellStyle name="Text" xfId="3" xr:uid="{00000000-0005-0000-0000-000029000000}"/>
    <cellStyle name="Text Headers" xfId="4" xr:uid="{00000000-0005-0000-0000-00002A000000}"/>
    <cellStyle name="Title" xfId="5" builtinId="15" customBuiltin="1"/>
    <cellStyle name="Title 2" xfId="46" xr:uid="{00000000-0005-0000-0000-00002C000000}"/>
    <cellStyle name="Total" xfId="21" builtinId="25" customBuiltin="1"/>
    <cellStyle name="Warning Text" xfId="1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BH363"/>
  <sheetViews>
    <sheetView tabSelected="1" topLeftCell="F1" zoomScale="60" zoomScaleNormal="60" workbookViewId="0">
      <selection activeCell="Z10" sqref="Z10"/>
    </sheetView>
  </sheetViews>
  <sheetFormatPr defaultColWidth="8.85546875" defaultRowHeight="14.25" x14ac:dyDescent="0.2"/>
  <cols>
    <col min="1" max="5" width="9" style="1" hidden="1" customWidth="1"/>
    <col min="6" max="6" width="6" style="1" customWidth="1"/>
    <col min="7" max="7" width="8.7109375" style="1" customWidth="1"/>
    <col min="8" max="8" width="8.85546875" style="1"/>
    <col min="9" max="10" width="19.42578125" style="1" customWidth="1"/>
    <col min="11" max="11" width="18.42578125" style="1" customWidth="1"/>
    <col min="12" max="12" width="16.85546875" style="1" customWidth="1"/>
    <col min="13" max="14" width="15.85546875" style="1" customWidth="1"/>
    <col min="15" max="15" width="18" style="1" customWidth="1"/>
    <col min="16" max="17" width="15.85546875" style="1" customWidth="1"/>
    <col min="18" max="21" width="15.85546875" style="1" hidden="1" customWidth="1"/>
    <col min="22" max="24" width="15.85546875" style="1" customWidth="1"/>
    <col min="25" max="25" width="16.85546875" style="1" customWidth="1"/>
    <col min="26" max="26" width="25.42578125" style="1" customWidth="1"/>
    <col min="27" max="27" width="17" style="1" customWidth="1"/>
    <col min="28" max="28" width="26.5703125" style="1" customWidth="1"/>
    <col min="29" max="29" width="22.42578125" style="1" customWidth="1"/>
    <col min="30" max="30" width="18.42578125" style="1" customWidth="1"/>
    <col min="31" max="31" width="21.5703125" style="1" customWidth="1"/>
    <col min="32" max="32" width="18" style="1" customWidth="1"/>
    <col min="33" max="33" width="33" style="1" customWidth="1"/>
    <col min="34" max="35" width="20.42578125" style="1" customWidth="1"/>
    <col min="36" max="36" width="15.42578125" style="1" customWidth="1"/>
    <col min="37" max="40" width="16.42578125" style="1" customWidth="1"/>
    <col min="41" max="41" width="19.5703125" style="1" customWidth="1"/>
    <col min="42" max="42" width="23" style="1" customWidth="1"/>
    <col min="43" max="45" width="17.85546875" style="1" customWidth="1"/>
    <col min="46" max="46" width="20.42578125" style="1" customWidth="1"/>
    <col min="47" max="47" width="25" style="1" customWidth="1"/>
    <col min="48" max="49" width="17.85546875" style="1" customWidth="1"/>
    <col min="50" max="50" width="17.85546875" style="58" customWidth="1"/>
    <col min="51" max="51" width="21.42578125" style="66" customWidth="1"/>
    <col min="52" max="52" width="17.85546875" style="47" customWidth="1"/>
    <col min="53" max="53" width="21.140625" style="1" customWidth="1"/>
    <col min="54" max="54" width="17.7109375" style="1" customWidth="1"/>
    <col min="55" max="55" width="8.85546875" style="1"/>
    <col min="56" max="60" width="15" style="1" bestFit="1" customWidth="1"/>
    <col min="61" max="16384" width="8.85546875" style="1"/>
  </cols>
  <sheetData>
    <row r="1" spans="2:52" x14ac:dyDescent="0.2">
      <c r="B1" s="18"/>
    </row>
    <row r="2" spans="2:52" x14ac:dyDescent="0.2">
      <c r="C2" s="18"/>
      <c r="D2" s="18"/>
      <c r="E2" s="18"/>
      <c r="F2" s="7" t="s">
        <v>261</v>
      </c>
      <c r="G2" s="3"/>
      <c r="H2" s="19" t="s">
        <v>0</v>
      </c>
      <c r="L2" s="14">
        <v>0.3</v>
      </c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>
        <v>0.3</v>
      </c>
      <c r="Y2" s="2"/>
      <c r="Z2" s="7"/>
    </row>
    <row r="3" spans="2:52" x14ac:dyDescent="0.2">
      <c r="C3" s="18"/>
      <c r="D3" s="18"/>
      <c r="E3" s="18"/>
      <c r="F3" s="7" t="s">
        <v>262</v>
      </c>
      <c r="G3" s="3"/>
      <c r="H3" s="19" t="s">
        <v>1</v>
      </c>
      <c r="L3" s="20">
        <v>1.35</v>
      </c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>
        <v>1.35</v>
      </c>
      <c r="Y3" s="2"/>
      <c r="Z3" s="7"/>
    </row>
    <row r="4" spans="2:52" x14ac:dyDescent="0.2">
      <c r="C4" s="18"/>
      <c r="D4" s="18"/>
      <c r="E4" s="18"/>
      <c r="F4" s="7" t="s">
        <v>263</v>
      </c>
      <c r="G4" s="3"/>
      <c r="H4" s="19" t="s">
        <v>2</v>
      </c>
      <c r="L4" s="14">
        <v>0.7</v>
      </c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>
        <v>0.7</v>
      </c>
      <c r="Y4" s="2"/>
      <c r="Z4" s="7"/>
    </row>
    <row r="5" spans="2:52" x14ac:dyDescent="0.2">
      <c r="F5" s="7" t="s">
        <v>264</v>
      </c>
      <c r="G5" s="3"/>
      <c r="H5" s="1" t="s">
        <v>3</v>
      </c>
      <c r="L5" s="14">
        <v>0.3</v>
      </c>
      <c r="X5" s="14">
        <v>0.3</v>
      </c>
      <c r="Y5" s="21"/>
      <c r="AA5" s="7"/>
      <c r="AD5" s="7"/>
      <c r="AE5" s="7"/>
      <c r="AF5" s="7"/>
      <c r="AG5" s="7"/>
      <c r="AH5" s="7"/>
      <c r="AI5" s="7"/>
    </row>
    <row r="6" spans="2:52" x14ac:dyDescent="0.2">
      <c r="F6" s="7" t="s">
        <v>265</v>
      </c>
      <c r="G6" s="3"/>
      <c r="H6" s="19" t="s">
        <v>4</v>
      </c>
      <c r="L6" s="14">
        <v>0.01</v>
      </c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>
        <v>0.01</v>
      </c>
      <c r="Y6" s="14"/>
      <c r="AA6" s="7"/>
      <c r="AD6" s="7"/>
      <c r="AE6" s="7"/>
      <c r="AF6" s="7"/>
      <c r="AG6" s="7"/>
      <c r="AH6" s="7"/>
      <c r="AI6" s="7"/>
    </row>
    <row r="7" spans="2:52" x14ac:dyDescent="0.2">
      <c r="F7" s="7" t="s">
        <v>266</v>
      </c>
      <c r="G7" s="3"/>
      <c r="H7" s="19" t="s">
        <v>5</v>
      </c>
      <c r="L7" s="14">
        <v>0.1</v>
      </c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>
        <v>0.1</v>
      </c>
      <c r="Y7" s="14"/>
      <c r="AA7" s="7"/>
      <c r="AD7" s="7"/>
      <c r="AE7" s="7"/>
      <c r="AF7" s="7"/>
      <c r="AG7" s="7"/>
      <c r="AH7" s="7"/>
      <c r="AI7" s="7"/>
    </row>
    <row r="8" spans="2:52" x14ac:dyDescent="0.2">
      <c r="F8" s="7" t="s">
        <v>260</v>
      </c>
      <c r="G8" s="3"/>
      <c r="H8" s="19" t="s">
        <v>6</v>
      </c>
      <c r="L8" s="22">
        <v>11525</v>
      </c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>
        <v>11525</v>
      </c>
      <c r="AA8" s="7"/>
      <c r="AD8" s="7"/>
      <c r="AE8" s="7"/>
      <c r="AF8" s="7"/>
      <c r="AG8" s="7"/>
      <c r="AH8" s="7"/>
      <c r="AI8" s="7"/>
    </row>
    <row r="9" spans="2:52" x14ac:dyDescent="0.2">
      <c r="F9" s="7" t="s">
        <v>259</v>
      </c>
      <c r="G9" s="3"/>
      <c r="H9" s="1" t="s">
        <v>305</v>
      </c>
      <c r="L9" s="54">
        <v>0.2</v>
      </c>
      <c r="M9" s="47"/>
      <c r="X9" s="14"/>
      <c r="Y9" s="14"/>
      <c r="Z9" s="23"/>
      <c r="AA9" s="7"/>
      <c r="AD9" s="7"/>
      <c r="AE9" s="7"/>
      <c r="AF9" s="7"/>
      <c r="AG9" s="7"/>
      <c r="AH9" s="7"/>
      <c r="AI9" s="7"/>
    </row>
    <row r="10" spans="2:52" ht="15" x14ac:dyDescent="0.25">
      <c r="F10" s="7" t="s">
        <v>267</v>
      </c>
      <c r="G10" s="3"/>
      <c r="H10" s="1" t="s">
        <v>306</v>
      </c>
      <c r="L10" s="14">
        <v>0.1429</v>
      </c>
      <c r="M10" s="82" t="s">
        <v>341</v>
      </c>
      <c r="X10" s="14"/>
      <c r="Y10" s="14"/>
      <c r="Z10" s="23"/>
      <c r="AA10" s="7"/>
      <c r="AD10" s="7"/>
      <c r="AE10" s="7"/>
      <c r="AF10" s="7"/>
      <c r="AG10" s="7"/>
      <c r="AH10" s="7"/>
      <c r="AI10" s="7"/>
    </row>
    <row r="11" spans="2:52" x14ac:dyDescent="0.2">
      <c r="F11" s="3"/>
      <c r="G11" s="3"/>
      <c r="X11" s="14"/>
      <c r="Y11" s="14"/>
      <c r="Z11" s="23"/>
      <c r="AA11" s="7"/>
      <c r="AD11" s="7"/>
      <c r="AE11" s="7"/>
      <c r="AF11" s="7"/>
      <c r="AG11" s="7"/>
      <c r="AH11" s="7"/>
      <c r="AI11" s="7"/>
    </row>
    <row r="12" spans="2:52" x14ac:dyDescent="0.2">
      <c r="F12" s="3"/>
      <c r="G12" s="3"/>
      <c r="X12" s="14"/>
      <c r="AA12" s="7"/>
      <c r="AD12" s="7"/>
      <c r="AE12" s="7"/>
      <c r="AF12" s="7"/>
      <c r="AG12" s="7"/>
      <c r="AH12" s="7"/>
      <c r="AI12" s="7"/>
    </row>
    <row r="13" spans="2:52" x14ac:dyDescent="0.2">
      <c r="F13" s="3"/>
      <c r="G13" s="3"/>
      <c r="X13" s="14"/>
      <c r="AA13" s="7"/>
      <c r="AD13" s="7"/>
      <c r="AE13" s="7"/>
      <c r="AF13" s="7"/>
      <c r="AG13" s="7"/>
      <c r="AH13" s="7"/>
      <c r="AI13" s="7"/>
    </row>
    <row r="14" spans="2:52" x14ac:dyDescent="0.2">
      <c r="F14" s="3"/>
      <c r="G14" s="3"/>
      <c r="X14" s="14"/>
      <c r="AA14" s="7"/>
      <c r="AD14" s="7"/>
      <c r="AE14" s="7"/>
      <c r="AF14" s="7"/>
      <c r="AG14" s="7"/>
      <c r="AH14" s="7"/>
      <c r="AI14" s="7"/>
    </row>
    <row r="15" spans="2:52" x14ac:dyDescent="0.2">
      <c r="F15" s="3"/>
      <c r="G15" s="3"/>
      <c r="X15" s="14"/>
      <c r="AA15" s="7"/>
      <c r="AD15" s="7"/>
      <c r="AE15" s="7"/>
      <c r="AF15" s="7"/>
      <c r="AG15" s="7"/>
      <c r="AH15" s="7"/>
      <c r="AI15" s="7"/>
    </row>
    <row r="16" spans="2:52" ht="15" x14ac:dyDescent="0.25">
      <c r="H16" s="24"/>
      <c r="K16" s="25"/>
      <c r="L16" s="25"/>
      <c r="M16" s="20"/>
      <c r="N16" s="20"/>
      <c r="O16" s="20"/>
      <c r="P16" s="53"/>
      <c r="Q16" s="53"/>
      <c r="R16" s="20"/>
      <c r="S16" s="20"/>
      <c r="T16" s="20"/>
      <c r="U16" s="20"/>
      <c r="V16" s="20"/>
      <c r="W16" s="52" t="s">
        <v>312</v>
      </c>
      <c r="X16" s="20"/>
      <c r="Y16" s="20"/>
      <c r="Z16" s="7"/>
      <c r="AA16" s="12"/>
      <c r="AB16" s="7"/>
      <c r="AC16" s="10"/>
      <c r="AD16" s="7"/>
      <c r="AE16" s="7"/>
      <c r="AF16" s="7"/>
      <c r="AG16" s="26"/>
      <c r="AH16" s="26"/>
      <c r="AI16" s="26"/>
      <c r="AJ16" s="12"/>
      <c r="AN16" s="1" t="s">
        <v>278</v>
      </c>
      <c r="AO16" s="27">
        <f>+AO17+AL17</f>
        <v>24518700</v>
      </c>
      <c r="AP16" s="12"/>
      <c r="AQ16" s="12"/>
      <c r="AR16" s="12"/>
      <c r="AS16" s="12"/>
      <c r="AT16" s="12"/>
      <c r="AU16" s="12"/>
      <c r="AV16" s="12"/>
      <c r="AW16" s="12"/>
      <c r="AX16" s="59"/>
      <c r="AY16" s="67"/>
      <c r="AZ16" s="49"/>
    </row>
    <row r="17" spans="1:60" ht="15" x14ac:dyDescent="0.25">
      <c r="C17" s="12">
        <f>SUM(C27:C195)</f>
        <v>36</v>
      </c>
      <c r="D17" s="12">
        <f>SUM(D27:D195)</f>
        <v>26</v>
      </c>
      <c r="E17" s="12">
        <f>SUM(E27:E195)</f>
        <v>10</v>
      </c>
      <c r="I17" s="28" t="s">
        <v>7</v>
      </c>
      <c r="J17" s="12"/>
      <c r="K17" s="20">
        <f t="shared" ref="K17:AB17" si="0">SUM(K27:K195)</f>
        <v>486160.02999999991</v>
      </c>
      <c r="L17" s="20">
        <f t="shared" si="0"/>
        <v>0</v>
      </c>
      <c r="M17" s="12">
        <f t="shared" si="0"/>
        <v>202571</v>
      </c>
      <c r="N17" s="20">
        <f t="shared" si="0"/>
        <v>60771.30000000001</v>
      </c>
      <c r="O17" s="20">
        <f t="shared" si="0"/>
        <v>291695.96000000014</v>
      </c>
      <c r="P17" s="20">
        <f t="shared" si="0"/>
        <v>21202.7</v>
      </c>
      <c r="Q17" s="20">
        <f t="shared" si="0"/>
        <v>3180.4100000000003</v>
      </c>
      <c r="R17" s="12"/>
      <c r="S17" s="12"/>
      <c r="T17" s="12"/>
      <c r="U17" s="20">
        <f t="shared" si="0"/>
        <v>3190.2300000000005</v>
      </c>
      <c r="V17" s="12">
        <f t="shared" si="0"/>
        <v>48353</v>
      </c>
      <c r="W17" s="79">
        <f>SUM(W27:W195)</f>
        <v>12088.25</v>
      </c>
      <c r="X17" s="20">
        <f t="shared" si="0"/>
        <v>60771.30000000001</v>
      </c>
      <c r="Y17" s="20">
        <f t="shared" si="0"/>
        <v>562199.98999999964</v>
      </c>
      <c r="Z17" s="20">
        <f t="shared" si="0"/>
        <v>602209828220.63989</v>
      </c>
      <c r="AA17" s="12">
        <f t="shared" si="0"/>
        <v>3594258</v>
      </c>
      <c r="AB17" s="20">
        <f t="shared" si="0"/>
        <v>31469019.479999989</v>
      </c>
      <c r="AC17" s="29">
        <f>SUM(AC27:AC195)</f>
        <v>147.41069400000001</v>
      </c>
      <c r="AD17" s="12">
        <f>SUM(AD27:AD195)</f>
        <v>16235274</v>
      </c>
      <c r="AE17" s="12"/>
      <c r="AF17" s="29">
        <f>SUM(AF27:AF195)</f>
        <v>26.630520999999984</v>
      </c>
      <c r="AG17" s="29">
        <f>SUM(AG27:AG195)</f>
        <v>42.972065999999991</v>
      </c>
      <c r="AH17" s="29"/>
      <c r="AI17" s="29"/>
      <c r="AJ17" s="12">
        <f>SUM(AJ27:AJ195)</f>
        <v>21902</v>
      </c>
      <c r="AL17" s="12">
        <f>SUM(AL27:AL195)</f>
        <v>23078700</v>
      </c>
      <c r="AM17" s="12">
        <f>SUM(AM27:AM195)</f>
        <v>3400</v>
      </c>
      <c r="AO17" s="12">
        <f>SUM(AO27:AO195)</f>
        <v>1440000</v>
      </c>
      <c r="AP17" s="12">
        <f>SUM(AP27:AP195)</f>
        <v>2359800798</v>
      </c>
      <c r="AQ17" s="12">
        <f>SUM(AQ27:AQ195)</f>
        <v>2384319498</v>
      </c>
      <c r="AR17" s="12">
        <f t="shared" ref="AR17:AU17" si="1">SUM(AR27:AR195)</f>
        <v>2017587098</v>
      </c>
      <c r="AS17" s="12">
        <f t="shared" si="1"/>
        <v>2405314742</v>
      </c>
      <c r="AT17" s="12">
        <f>SUM(AT27:AT195)</f>
        <v>2178565995</v>
      </c>
      <c r="AU17" s="12">
        <f t="shared" si="1"/>
        <v>272399602</v>
      </c>
      <c r="AV17" s="12"/>
      <c r="AW17" s="12">
        <f t="shared" ref="AW17:AX17" si="2">SUM(AW27:AW195)</f>
        <v>54479923</v>
      </c>
      <c r="AX17" s="59">
        <f t="shared" si="2"/>
        <v>2233045918</v>
      </c>
      <c r="AY17" s="67">
        <f>SUM(AY27:AY195)</f>
        <v>2233420315</v>
      </c>
      <c r="AZ17" s="49">
        <f>AY17-AT17</f>
        <v>54854320</v>
      </c>
      <c r="BD17" s="12"/>
      <c r="BE17" s="12"/>
      <c r="BF17" s="12"/>
      <c r="BG17" s="12"/>
      <c r="BH17" s="12"/>
    </row>
    <row r="18" spans="1:60" x14ac:dyDescent="0.2">
      <c r="I18" s="12"/>
      <c r="J18" s="12"/>
      <c r="K18" s="7">
        <v>1</v>
      </c>
      <c r="L18" s="7"/>
      <c r="M18" s="5">
        <f>K18+1</f>
        <v>2</v>
      </c>
      <c r="N18" s="5">
        <f>M18+1</f>
        <v>3</v>
      </c>
      <c r="O18" s="5">
        <f t="shared" ref="O18:Q18" si="3">N18+1</f>
        <v>4</v>
      </c>
      <c r="P18" s="5">
        <f t="shared" si="3"/>
        <v>5</v>
      </c>
      <c r="Q18" s="5">
        <f t="shared" si="3"/>
        <v>6</v>
      </c>
      <c r="R18" s="5"/>
      <c r="S18" s="5"/>
      <c r="T18" s="5"/>
      <c r="U18" s="5"/>
      <c r="V18" s="5">
        <f>Q18+1</f>
        <v>7</v>
      </c>
      <c r="W18" s="5">
        <f>V18+1</f>
        <v>8</v>
      </c>
      <c r="X18" s="5"/>
      <c r="Y18" s="5">
        <v>9</v>
      </c>
      <c r="Z18" s="5">
        <v>10</v>
      </c>
      <c r="AA18" s="5">
        <f t="shared" ref="AA18:AX18" si="4">Z18+1</f>
        <v>11</v>
      </c>
      <c r="AB18" s="5">
        <f t="shared" si="4"/>
        <v>12</v>
      </c>
      <c r="AC18" s="5">
        <f t="shared" si="4"/>
        <v>13</v>
      </c>
      <c r="AD18" s="5">
        <f t="shared" si="4"/>
        <v>14</v>
      </c>
      <c r="AE18" s="5">
        <f t="shared" si="4"/>
        <v>15</v>
      </c>
      <c r="AF18" s="5">
        <f t="shared" si="4"/>
        <v>16</v>
      </c>
      <c r="AG18" s="5">
        <f t="shared" si="4"/>
        <v>17</v>
      </c>
      <c r="AH18" s="5">
        <f t="shared" si="4"/>
        <v>18</v>
      </c>
      <c r="AI18" s="5">
        <f t="shared" si="4"/>
        <v>19</v>
      </c>
      <c r="AJ18" s="5">
        <f t="shared" si="4"/>
        <v>20</v>
      </c>
      <c r="AK18" s="5">
        <f t="shared" si="4"/>
        <v>21</v>
      </c>
      <c r="AL18" s="5">
        <f t="shared" si="4"/>
        <v>22</v>
      </c>
      <c r="AM18" s="5">
        <f t="shared" si="4"/>
        <v>23</v>
      </c>
      <c r="AN18" s="5">
        <f t="shared" si="4"/>
        <v>24</v>
      </c>
      <c r="AO18" s="5">
        <f t="shared" si="4"/>
        <v>25</v>
      </c>
      <c r="AP18" s="5">
        <f t="shared" si="4"/>
        <v>26</v>
      </c>
      <c r="AQ18" s="5">
        <f t="shared" si="4"/>
        <v>27</v>
      </c>
      <c r="AR18" s="5">
        <f t="shared" si="4"/>
        <v>28</v>
      </c>
      <c r="AS18" s="5">
        <f t="shared" si="4"/>
        <v>29</v>
      </c>
      <c r="AT18" s="5">
        <f t="shared" si="4"/>
        <v>30</v>
      </c>
      <c r="AU18" s="5">
        <f t="shared" si="4"/>
        <v>31</v>
      </c>
      <c r="AV18" s="5">
        <f t="shared" si="4"/>
        <v>32</v>
      </c>
      <c r="AW18" s="5">
        <f t="shared" si="4"/>
        <v>33</v>
      </c>
      <c r="AX18" s="60">
        <f t="shared" si="4"/>
        <v>34</v>
      </c>
      <c r="AY18" s="68"/>
      <c r="AZ18" s="50"/>
      <c r="BE18" s="12"/>
      <c r="BF18" s="12"/>
      <c r="BG18" s="12"/>
      <c r="BH18" s="12"/>
    </row>
    <row r="19" spans="1:60" ht="15" x14ac:dyDescent="0.25">
      <c r="I19" s="12"/>
      <c r="J19" s="12"/>
      <c r="AB19" s="31" t="s">
        <v>8</v>
      </c>
      <c r="AC19" s="31" t="s">
        <v>9</v>
      </c>
      <c r="AD19" s="31" t="s">
        <v>8</v>
      </c>
      <c r="AE19" s="31" t="s">
        <v>10</v>
      </c>
      <c r="AF19" s="31"/>
      <c r="AG19" s="6" t="s">
        <v>11</v>
      </c>
      <c r="AH19" s="6"/>
      <c r="AI19" s="6"/>
      <c r="AP19" s="31" t="s">
        <v>12</v>
      </c>
    </row>
    <row r="20" spans="1:60" ht="15" x14ac:dyDescent="0.25">
      <c r="I20" s="12"/>
      <c r="J20" s="12"/>
      <c r="M20" s="6" t="s">
        <v>13</v>
      </c>
      <c r="N20" s="6"/>
      <c r="O20" s="6"/>
      <c r="P20" s="81" t="s">
        <v>310</v>
      </c>
      <c r="Q20" s="6" t="s">
        <v>279</v>
      </c>
      <c r="R20" s="6"/>
      <c r="S20" s="6"/>
      <c r="T20" s="6"/>
      <c r="U20" s="6"/>
      <c r="V20" s="6"/>
      <c r="W20" s="6"/>
      <c r="AB20" s="32">
        <f>MEDIAN(AB27:AB195)</f>
        <v>158132.25</v>
      </c>
      <c r="AC20" s="31" t="s">
        <v>14</v>
      </c>
      <c r="AD20" s="33">
        <f>MEDIAN(AD27:AD195)</f>
        <v>92079</v>
      </c>
      <c r="AE20" s="31" t="s">
        <v>14</v>
      </c>
      <c r="AF20" s="7" t="s">
        <v>15</v>
      </c>
      <c r="AG20" s="7" t="s">
        <v>316</v>
      </c>
      <c r="AH20" s="7"/>
      <c r="AI20" s="7"/>
      <c r="AP20" s="34" t="s">
        <v>17</v>
      </c>
      <c r="AQ20" s="7"/>
      <c r="AR20" s="7"/>
      <c r="AS20" s="7"/>
      <c r="AT20" s="7"/>
      <c r="AU20" s="7"/>
      <c r="AV20" s="7"/>
      <c r="AW20" s="7"/>
      <c r="AX20" s="61"/>
      <c r="AY20" s="69"/>
      <c r="AZ20" s="51"/>
    </row>
    <row r="21" spans="1:60" ht="15" x14ac:dyDescent="0.25">
      <c r="K21" s="7"/>
      <c r="L21" s="7"/>
      <c r="M21" s="6" t="s">
        <v>18</v>
      </c>
      <c r="N21" s="6" t="s">
        <v>253</v>
      </c>
      <c r="O21" s="80" t="s">
        <v>307</v>
      </c>
      <c r="P21" s="6" t="s">
        <v>279</v>
      </c>
      <c r="Q21" s="6" t="s">
        <v>39</v>
      </c>
      <c r="R21" s="6"/>
      <c r="S21" s="6"/>
      <c r="T21" s="6"/>
      <c r="U21" s="6"/>
      <c r="V21" s="6"/>
      <c r="W21" s="6" t="s">
        <v>57</v>
      </c>
      <c r="Z21" s="7" t="s">
        <v>19</v>
      </c>
      <c r="AB21" s="7"/>
      <c r="AC21" s="35">
        <f>ROUND(AB20*$X$3,2)</f>
        <v>213478.54</v>
      </c>
      <c r="AD21" s="7" t="s">
        <v>20</v>
      </c>
      <c r="AE21" s="35">
        <f>ROUND(AD20*$X$3,2)</f>
        <v>124306.65</v>
      </c>
      <c r="AF21" s="7" t="s">
        <v>21</v>
      </c>
      <c r="AG21" s="7" t="s">
        <v>22</v>
      </c>
      <c r="AH21" s="79" t="s">
        <v>308</v>
      </c>
      <c r="AI21" s="51" t="s">
        <v>309</v>
      </c>
      <c r="AJ21" s="7" t="s">
        <v>23</v>
      </c>
      <c r="AK21" s="7" t="s">
        <v>24</v>
      </c>
      <c r="AL21" s="7" t="s">
        <v>16</v>
      </c>
      <c r="AM21" s="7" t="s">
        <v>23</v>
      </c>
      <c r="AN21" s="7" t="s">
        <v>24</v>
      </c>
      <c r="AO21" s="7" t="s">
        <v>280</v>
      </c>
      <c r="AP21" s="36">
        <f>X8</f>
        <v>11525</v>
      </c>
      <c r="AT21" s="47"/>
      <c r="AU21" s="7" t="s">
        <v>256</v>
      </c>
      <c r="AX21" s="62" t="s">
        <v>342</v>
      </c>
      <c r="AY21" s="62" t="s">
        <v>342</v>
      </c>
      <c r="AZ21" s="50"/>
    </row>
    <row r="22" spans="1:60" ht="15" x14ac:dyDescent="0.25">
      <c r="K22" s="6" t="s">
        <v>13</v>
      </c>
      <c r="L22" s="6"/>
      <c r="M22" s="6" t="s">
        <v>26</v>
      </c>
      <c r="N22" s="6" t="s">
        <v>281</v>
      </c>
      <c r="O22" s="6" t="s">
        <v>282</v>
      </c>
      <c r="P22" s="6" t="s">
        <v>39</v>
      </c>
      <c r="Q22" s="6" t="s">
        <v>23</v>
      </c>
      <c r="R22" s="6"/>
      <c r="S22" s="6" t="s">
        <v>273</v>
      </c>
      <c r="T22" s="6"/>
      <c r="U22" s="6"/>
      <c r="V22" s="6"/>
      <c r="W22" s="6" t="s">
        <v>283</v>
      </c>
      <c r="X22" s="7" t="s">
        <v>27</v>
      </c>
      <c r="Y22" s="7" t="s">
        <v>28</v>
      </c>
      <c r="Z22" s="7" t="s">
        <v>29</v>
      </c>
      <c r="AB22" s="7" t="s">
        <v>30</v>
      </c>
      <c r="AC22" s="31" t="s">
        <v>31</v>
      </c>
      <c r="AD22" s="7" t="s">
        <v>32</v>
      </c>
      <c r="AE22" s="31" t="s">
        <v>31</v>
      </c>
      <c r="AF22" s="7" t="s">
        <v>33</v>
      </c>
      <c r="AG22" s="7" t="s">
        <v>284</v>
      </c>
      <c r="AH22" s="7" t="s">
        <v>285</v>
      </c>
      <c r="AI22" s="7" t="s">
        <v>285</v>
      </c>
      <c r="AJ22" s="7" t="s">
        <v>34</v>
      </c>
      <c r="AK22" s="7" t="s">
        <v>16</v>
      </c>
      <c r="AL22" s="7" t="s">
        <v>25</v>
      </c>
      <c r="AM22" s="7" t="s">
        <v>34</v>
      </c>
      <c r="AN22" s="7" t="s">
        <v>280</v>
      </c>
      <c r="AO22" s="7" t="s">
        <v>286</v>
      </c>
      <c r="AP22" s="7" t="s">
        <v>35</v>
      </c>
      <c r="AQ22" s="7" t="s">
        <v>36</v>
      </c>
      <c r="AR22" s="7"/>
      <c r="AS22" s="7" t="s">
        <v>36</v>
      </c>
      <c r="AT22" s="47"/>
      <c r="AU22" s="6" t="s">
        <v>21</v>
      </c>
      <c r="AV22" s="7" t="s">
        <v>36</v>
      </c>
      <c r="AX22" s="60" t="s">
        <v>65</v>
      </c>
      <c r="AY22" s="68" t="s">
        <v>317</v>
      </c>
      <c r="AZ22" s="50" t="s">
        <v>313</v>
      </c>
    </row>
    <row r="23" spans="1:60" ht="15" x14ac:dyDescent="0.25">
      <c r="B23" s="7"/>
      <c r="C23" s="7"/>
      <c r="D23" s="7" t="s">
        <v>37</v>
      </c>
      <c r="E23" s="7"/>
      <c r="F23" s="7" t="s">
        <v>38</v>
      </c>
      <c r="G23" s="7"/>
      <c r="K23" s="7" t="s">
        <v>39</v>
      </c>
      <c r="L23" s="7"/>
      <c r="M23" s="6" t="s">
        <v>40</v>
      </c>
      <c r="N23" s="6" t="s">
        <v>287</v>
      </c>
      <c r="O23" s="6" t="s">
        <v>39</v>
      </c>
      <c r="P23" s="6" t="s">
        <v>23</v>
      </c>
      <c r="Q23" s="6" t="s">
        <v>283</v>
      </c>
      <c r="R23" s="6"/>
      <c r="S23" s="6" t="s">
        <v>274</v>
      </c>
      <c r="T23" s="6" t="s">
        <v>251</v>
      </c>
      <c r="U23" s="6"/>
      <c r="V23" s="6" t="s">
        <v>57</v>
      </c>
      <c r="W23" s="6" t="s">
        <v>43</v>
      </c>
      <c r="X23" s="7" t="s">
        <v>41</v>
      </c>
      <c r="Y23" s="7" t="s">
        <v>23</v>
      </c>
      <c r="Z23" s="7" t="s">
        <v>42</v>
      </c>
      <c r="AA23" s="7" t="s">
        <v>43</v>
      </c>
      <c r="AB23" s="7" t="s">
        <v>44</v>
      </c>
      <c r="AC23" s="7" t="s">
        <v>45</v>
      </c>
      <c r="AD23" s="7" t="s">
        <v>46</v>
      </c>
      <c r="AE23" s="7" t="s">
        <v>47</v>
      </c>
      <c r="AF23" s="5" t="s">
        <v>323</v>
      </c>
      <c r="AG23" s="6" t="s">
        <v>315</v>
      </c>
      <c r="AH23" s="6" t="s">
        <v>288</v>
      </c>
      <c r="AI23" s="6" t="s">
        <v>289</v>
      </c>
      <c r="AJ23" s="7" t="s">
        <v>16</v>
      </c>
      <c r="AK23" s="7" t="s">
        <v>25</v>
      </c>
      <c r="AL23" s="7" t="s">
        <v>48</v>
      </c>
      <c r="AM23" s="7" t="s">
        <v>280</v>
      </c>
      <c r="AN23" s="7" t="s">
        <v>286</v>
      </c>
      <c r="AO23" s="7" t="s">
        <v>48</v>
      </c>
      <c r="AP23" s="7" t="s">
        <v>49</v>
      </c>
      <c r="AQ23" s="6" t="s">
        <v>50</v>
      </c>
      <c r="AR23" s="6" t="s">
        <v>51</v>
      </c>
      <c r="AS23" s="6" t="s">
        <v>303</v>
      </c>
      <c r="AT23" s="6" t="s">
        <v>301</v>
      </c>
      <c r="AU23" s="5" t="s">
        <v>22</v>
      </c>
      <c r="AV23" s="6" t="s">
        <v>257</v>
      </c>
      <c r="AW23" s="6"/>
      <c r="AX23" s="63" t="s">
        <v>255</v>
      </c>
      <c r="AY23" s="70" t="s">
        <v>277</v>
      </c>
      <c r="AZ23" s="50" t="s">
        <v>314</v>
      </c>
    </row>
    <row r="24" spans="1:60" x14ac:dyDescent="0.2">
      <c r="B24" s="7" t="s">
        <v>52</v>
      </c>
      <c r="C24" s="6" t="s">
        <v>37</v>
      </c>
      <c r="D24" s="6" t="s">
        <v>53</v>
      </c>
      <c r="E24" s="6" t="s">
        <v>54</v>
      </c>
      <c r="F24" s="6" t="s">
        <v>15</v>
      </c>
      <c r="G24" s="6" t="s">
        <v>252</v>
      </c>
      <c r="H24" s="7" t="s">
        <v>55</v>
      </c>
      <c r="I24" s="1" t="s">
        <v>55</v>
      </c>
      <c r="K24" s="7" t="s">
        <v>23</v>
      </c>
      <c r="L24" s="7"/>
      <c r="M24" s="6" t="s">
        <v>56</v>
      </c>
      <c r="N24" s="6" t="s">
        <v>26</v>
      </c>
      <c r="O24" s="6" t="s">
        <v>23</v>
      </c>
      <c r="P24" s="30" t="s">
        <v>290</v>
      </c>
      <c r="Q24" s="30" t="s">
        <v>291</v>
      </c>
      <c r="R24" s="6"/>
      <c r="S24" s="6"/>
      <c r="T24" s="6" t="s">
        <v>253</v>
      </c>
      <c r="U24" s="6"/>
      <c r="V24" s="7" t="s">
        <v>23</v>
      </c>
      <c r="W24" s="7" t="s">
        <v>292</v>
      </c>
      <c r="X24" s="6" t="s">
        <v>58</v>
      </c>
      <c r="Y24" s="7" t="s">
        <v>293</v>
      </c>
      <c r="Z24" s="7" t="s">
        <v>59</v>
      </c>
      <c r="AA24" s="7" t="s">
        <v>60</v>
      </c>
      <c r="AB24" s="5" t="s">
        <v>61</v>
      </c>
      <c r="AC24" s="7" t="s">
        <v>332</v>
      </c>
      <c r="AD24" s="7" t="s">
        <v>62</v>
      </c>
      <c r="AE24" s="7" t="s">
        <v>322</v>
      </c>
      <c r="AF24" s="5" t="s">
        <v>63</v>
      </c>
      <c r="AG24" s="7" t="s">
        <v>22</v>
      </c>
      <c r="AH24" s="7" t="s">
        <v>33</v>
      </c>
      <c r="AI24" s="50" t="s">
        <v>324</v>
      </c>
      <c r="AJ24" s="7" t="s">
        <v>25</v>
      </c>
      <c r="AK24" s="7" t="s">
        <v>64</v>
      </c>
      <c r="AL24" s="51" t="s">
        <v>325</v>
      </c>
      <c r="AM24" s="7" t="s">
        <v>286</v>
      </c>
      <c r="AN24" s="7" t="s">
        <v>64</v>
      </c>
      <c r="AO24" s="51" t="s">
        <v>327</v>
      </c>
      <c r="AP24" s="6" t="s">
        <v>329</v>
      </c>
      <c r="AQ24" s="5" t="s">
        <v>330</v>
      </c>
      <c r="AR24" s="5" t="s">
        <v>65</v>
      </c>
      <c r="AS24" s="5" t="s">
        <v>304</v>
      </c>
      <c r="AT24" s="5" t="s">
        <v>65</v>
      </c>
      <c r="AU24" s="6" t="s">
        <v>338</v>
      </c>
      <c r="AV24" s="5" t="s">
        <v>302</v>
      </c>
      <c r="AW24" s="5" t="s">
        <v>268</v>
      </c>
      <c r="AX24" s="60" t="s">
        <v>270</v>
      </c>
      <c r="AY24" s="68" t="s">
        <v>318</v>
      </c>
      <c r="AZ24" s="50"/>
    </row>
    <row r="25" spans="1:60" ht="15" x14ac:dyDescent="0.25">
      <c r="A25" s="7" t="s">
        <v>66</v>
      </c>
      <c r="B25" s="7" t="s">
        <v>67</v>
      </c>
      <c r="C25" s="6" t="s">
        <v>67</v>
      </c>
      <c r="D25" s="6" t="s">
        <v>54</v>
      </c>
      <c r="E25" s="6" t="s">
        <v>67</v>
      </c>
      <c r="F25" s="7" t="s">
        <v>68</v>
      </c>
      <c r="G25" s="7" t="s">
        <v>272</v>
      </c>
      <c r="H25" s="7" t="s">
        <v>69</v>
      </c>
      <c r="I25" s="1" t="s">
        <v>70</v>
      </c>
      <c r="K25" s="6" t="s">
        <v>337</v>
      </c>
      <c r="L25" s="6"/>
      <c r="M25" s="6" t="s">
        <v>337</v>
      </c>
      <c r="N25" s="30" t="s">
        <v>294</v>
      </c>
      <c r="O25" s="30" t="s">
        <v>295</v>
      </c>
      <c r="P25" s="30" t="s">
        <v>311</v>
      </c>
      <c r="Q25" s="30" t="s">
        <v>23</v>
      </c>
      <c r="R25" s="6"/>
      <c r="S25" s="6"/>
      <c r="T25" s="6" t="s">
        <v>275</v>
      </c>
      <c r="U25" s="6"/>
      <c r="V25" s="6" t="s">
        <v>337</v>
      </c>
      <c r="W25" s="5" t="s">
        <v>296</v>
      </c>
      <c r="X25" s="7" t="s">
        <v>71</v>
      </c>
      <c r="Y25" s="5" t="s">
        <v>297</v>
      </c>
      <c r="Z25" s="6" t="s">
        <v>336</v>
      </c>
      <c r="AA25" s="7">
        <v>2020</v>
      </c>
      <c r="AB25" s="6" t="s">
        <v>321</v>
      </c>
      <c r="AC25" s="6" t="s">
        <v>72</v>
      </c>
      <c r="AD25" s="7">
        <v>2020</v>
      </c>
      <c r="AE25" s="6" t="s">
        <v>72</v>
      </c>
      <c r="AF25" s="6" t="s">
        <v>333</v>
      </c>
      <c r="AG25" s="7" t="s">
        <v>335</v>
      </c>
      <c r="AH25" s="7"/>
      <c r="AI25" s="7"/>
      <c r="AJ25" s="6" t="s">
        <v>337</v>
      </c>
      <c r="AK25" s="6" t="s">
        <v>337</v>
      </c>
      <c r="AL25" s="51" t="s">
        <v>326</v>
      </c>
      <c r="AM25" s="6" t="s">
        <v>337</v>
      </c>
      <c r="AN25" s="6" t="s">
        <v>337</v>
      </c>
      <c r="AO25" s="6" t="s">
        <v>328</v>
      </c>
      <c r="AP25" s="7" t="s">
        <v>298</v>
      </c>
      <c r="AQ25" s="6" t="s">
        <v>331</v>
      </c>
      <c r="AR25" s="6" t="s">
        <v>254</v>
      </c>
      <c r="AS25" s="51"/>
      <c r="AT25" s="6" t="s">
        <v>255</v>
      </c>
      <c r="AU25" s="5" t="s">
        <v>339</v>
      </c>
      <c r="AV25" s="30" t="s">
        <v>258</v>
      </c>
      <c r="AW25" s="6" t="s">
        <v>269</v>
      </c>
      <c r="AX25" s="63" t="s">
        <v>271</v>
      </c>
      <c r="AY25" s="73" t="s">
        <v>334</v>
      </c>
      <c r="AZ25" s="51"/>
    </row>
    <row r="26" spans="1:60" ht="72" x14ac:dyDescent="0.25">
      <c r="C26" s="19"/>
      <c r="D26" s="19"/>
      <c r="E26" s="19"/>
      <c r="F26" s="19"/>
      <c r="G26" s="19"/>
      <c r="P26" s="7" t="s">
        <v>299</v>
      </c>
      <c r="Q26" s="5" t="s">
        <v>300</v>
      </c>
      <c r="T26" s="1" t="s">
        <v>276</v>
      </c>
      <c r="AU26" s="48"/>
      <c r="AV26" s="48"/>
      <c r="AW26" s="48" t="s">
        <v>340</v>
      </c>
      <c r="AX26" s="64" t="s">
        <v>320</v>
      </c>
      <c r="AY26" s="72" t="s">
        <v>319</v>
      </c>
    </row>
    <row r="27" spans="1:60" ht="15" x14ac:dyDescent="0.25">
      <c r="A27" s="7" t="s">
        <v>73</v>
      </c>
      <c r="B27" s="7"/>
      <c r="C27" s="6"/>
      <c r="D27" s="6"/>
      <c r="E27" s="6"/>
      <c r="F27" s="1">
        <v>7</v>
      </c>
      <c r="G27" s="75">
        <v>87</v>
      </c>
      <c r="H27" s="7">
        <v>1</v>
      </c>
      <c r="I27" s="1" t="s">
        <v>74</v>
      </c>
      <c r="J27" s="37"/>
      <c r="K27" s="16">
        <v>360</v>
      </c>
      <c r="L27" s="38"/>
      <c r="M27">
        <v>80</v>
      </c>
      <c r="N27" s="16">
        <f>ROUND(M27*0.3,2)</f>
        <v>24</v>
      </c>
      <c r="O27" s="16">
        <f>ROUND(K27*0.6,2)</f>
        <v>216</v>
      </c>
      <c r="P27" s="16">
        <f>MAX(M27-O27,0)</f>
        <v>0</v>
      </c>
      <c r="Q27" s="16">
        <f>ROUND(P27*0.15,2)</f>
        <v>0</v>
      </c>
      <c r="R27" s="13">
        <f>ROUND(M27/K27,2)</f>
        <v>0.22</v>
      </c>
      <c r="S27" s="13">
        <f t="shared" ref="S27:S90" si="5">IF(R27&gt;0.6,+R27-0.6,0)</f>
        <v>0</v>
      </c>
      <c r="T27" s="8">
        <f t="shared" ref="T27:T90" si="6">ROUND(S27*K27,2)</f>
        <v>0</v>
      </c>
      <c r="U27" s="8">
        <f>ROUND(T27*0.15,2)</f>
        <v>0</v>
      </c>
      <c r="V27" s="17">
        <v>9</v>
      </c>
      <c r="W27" s="16">
        <f>ROUND(V27*0.25,2)</f>
        <v>2.25</v>
      </c>
      <c r="X27" s="10">
        <f t="shared" ref="X27:X90" si="7">ROUND(M27*$X$2,2)</f>
        <v>24</v>
      </c>
      <c r="Y27" s="20">
        <f>+K27+N27+Q27+W27</f>
        <v>386.25</v>
      </c>
      <c r="Z27" s="16">
        <v>417009343.67000002</v>
      </c>
      <c r="AA27" s="17">
        <v>3151</v>
      </c>
      <c r="AB27" s="10">
        <f t="shared" ref="AB27:AB90" si="8">ROUND(Z27/AA27,2)</f>
        <v>132341.91</v>
      </c>
      <c r="AC27" s="2">
        <f t="shared" ref="AC27:AC90" si="9">(ROUND(AB27/$AC$21,6))</f>
        <v>0.61993100000000001</v>
      </c>
      <c r="AD27" s="17">
        <v>99449</v>
      </c>
      <c r="AE27" s="2">
        <f t="shared" ref="AE27:AE90" si="10">(ROUND(AD27/$AE$21,6))</f>
        <v>0.80003000000000002</v>
      </c>
      <c r="AF27" s="2">
        <f>ROUND(1-((AC27*$L$4)+(AE27*$L$5)),6)</f>
        <v>0.32603900000000002</v>
      </c>
      <c r="AG27" s="39">
        <f t="shared" ref="AG27:AG58" si="11">IF(OR(B27=1,C27=1),MAX($L$7,AF27),MAX($L$6,AF27))</f>
        <v>0.32603900000000002</v>
      </c>
      <c r="AH27" s="40">
        <f t="shared" ref="AH27:AH90" si="12">IF(G27&gt;=1,IF(G27&lt;=5,0.06,IF(G27&lt;=10,0.05,IF(G27&lt;=15,0.04,IF(G27&lt;=19,0.03,0)))),0)</f>
        <v>0</v>
      </c>
      <c r="AI27" s="15">
        <f>+AH27+AG27</f>
        <v>0.32603900000000002</v>
      </c>
      <c r="AJ27" s="17">
        <v>186</v>
      </c>
      <c r="AK27" s="17">
        <v>6</v>
      </c>
      <c r="AL27" s="12">
        <f>ROUND(AJ27*AK27*100,0)</f>
        <v>111600</v>
      </c>
      <c r="AM27" s="17">
        <v>0</v>
      </c>
      <c r="AN27">
        <v>4</v>
      </c>
      <c r="AO27" s="12">
        <f>ROUND(AM27*AN27*100,0)</f>
        <v>0</v>
      </c>
      <c r="AP27" s="12">
        <f t="shared" ref="AP27:AP90" si="13">ROUND(Y27*AI27*$AP$21,0)</f>
        <v>1451373</v>
      </c>
      <c r="AQ27" s="12">
        <f>SUM(AL27+AO27+AP27)</f>
        <v>1562973</v>
      </c>
      <c r="AR27" s="9">
        <v>2331185</v>
      </c>
      <c r="AS27" s="9">
        <f t="shared" ref="AS27:AS58" si="14">IF(C27=1, MAX(AR27, AQ27, AT27), AQ27)</f>
        <v>1562973</v>
      </c>
      <c r="AT27" s="78">
        <v>2004782</v>
      </c>
      <c r="AU27" s="12">
        <f>MAX(SUM(AQ27,-AT27),0)</f>
        <v>0</v>
      </c>
      <c r="AV27" s="41" t="str">
        <f>IF(AQ27&gt;AT27,"Yes","No")</f>
        <v>No</v>
      </c>
      <c r="AW27" s="9">
        <f>IF(AV27="Yes",ROUND(+AU27*$L$9,0),ROUND(+AU27*$L$10,0))</f>
        <v>0</v>
      </c>
      <c r="AX27" s="65">
        <f>IF(AV27="Yes",+AT27+AW27, AT27-AW27)</f>
        <v>2004782</v>
      </c>
      <c r="AY27" s="71">
        <f t="shared" ref="AY27:AY58" si="15">IF(C27=1,MAX(AX27,AR27,AT27),AX27)</f>
        <v>2004782</v>
      </c>
      <c r="AZ27" s="55">
        <f>AY27-AT27</f>
        <v>0</v>
      </c>
      <c r="BA27" s="17"/>
      <c r="BB27" s="4"/>
      <c r="BD27" s="4"/>
      <c r="BE27" s="4"/>
      <c r="BF27" s="4"/>
      <c r="BG27" s="4"/>
      <c r="BH27" s="4"/>
    </row>
    <row r="28" spans="1:60" ht="15" x14ac:dyDescent="0.25">
      <c r="A28" s="7" t="s">
        <v>75</v>
      </c>
      <c r="B28" s="42">
        <v>1</v>
      </c>
      <c r="C28" s="6">
        <v>1</v>
      </c>
      <c r="D28" s="6">
        <v>1</v>
      </c>
      <c r="E28" s="6"/>
      <c r="F28" s="1">
        <v>10</v>
      </c>
      <c r="G28" s="76">
        <v>10</v>
      </c>
      <c r="H28" s="7">
        <v>2</v>
      </c>
      <c r="I28" s="1" t="s">
        <v>76</v>
      </c>
      <c r="J28" s="37"/>
      <c r="K28" s="16">
        <v>2448.2600000000002</v>
      </c>
      <c r="L28" s="43"/>
      <c r="M28">
        <v>1571</v>
      </c>
      <c r="N28" s="16">
        <f t="shared" ref="N28:N91" si="16">ROUND(M28*0.3,2)</f>
        <v>471.3</v>
      </c>
      <c r="O28" s="16">
        <f t="shared" ref="O28:O91" si="17">ROUND(K28*0.6,2)</f>
        <v>1468.96</v>
      </c>
      <c r="P28" s="16">
        <f t="shared" ref="P28:P91" si="18">MAX(M28-O28,0)</f>
        <v>102.03999999999996</v>
      </c>
      <c r="Q28" s="16">
        <f t="shared" ref="Q28:Q91" si="19">ROUND(P28*0.15,2)</f>
        <v>15.31</v>
      </c>
      <c r="R28" s="13">
        <f t="shared" ref="R28:R91" si="20">ROUND(M28/K28,2)</f>
        <v>0.64</v>
      </c>
      <c r="S28" s="13">
        <f t="shared" si="5"/>
        <v>4.0000000000000036E-2</v>
      </c>
      <c r="T28" s="8">
        <f t="shared" si="6"/>
        <v>97.93</v>
      </c>
      <c r="U28" s="8">
        <f t="shared" ref="U28:U91" si="21">ROUND(T28*0.15,2)</f>
        <v>14.69</v>
      </c>
      <c r="V28" s="17">
        <v>156</v>
      </c>
      <c r="W28" s="16">
        <f t="shared" ref="W28:W91" si="22">ROUND(V28*0.25,2)</f>
        <v>39</v>
      </c>
      <c r="X28" s="10">
        <f t="shared" si="7"/>
        <v>471.3</v>
      </c>
      <c r="Y28" s="20">
        <f t="shared" ref="Y28:Y91" si="23">+K28+N28+Q28+W28</f>
        <v>2973.8700000000003</v>
      </c>
      <c r="Z28" s="16">
        <v>1684573272</v>
      </c>
      <c r="AA28" s="17">
        <v>18918</v>
      </c>
      <c r="AB28" s="10">
        <f t="shared" si="8"/>
        <v>89046.06</v>
      </c>
      <c r="AC28" s="2">
        <f t="shared" si="9"/>
        <v>0.41711900000000002</v>
      </c>
      <c r="AD28" s="17">
        <v>53709</v>
      </c>
      <c r="AE28" s="2">
        <f t="shared" si="10"/>
        <v>0.43206899999999998</v>
      </c>
      <c r="AF28" s="2">
        <f>ROUND(1-((AC28*$L$4)+(AE28*$L$5)),6)</f>
        <v>0.57839600000000002</v>
      </c>
      <c r="AG28" s="39">
        <f t="shared" si="11"/>
        <v>0.57839600000000002</v>
      </c>
      <c r="AH28" s="40">
        <f t="shared" si="12"/>
        <v>0.05</v>
      </c>
      <c r="AI28" s="15">
        <f t="shared" ref="AI28:AI91" si="24">+AH28+AG28</f>
        <v>0.62839600000000007</v>
      </c>
      <c r="AJ28" s="17">
        <v>0</v>
      </c>
      <c r="AK28" s="17">
        <v>0</v>
      </c>
      <c r="AL28" s="12">
        <f t="shared" ref="AL28:AL91" si="25">ROUND(AJ28*AK28*100,0)</f>
        <v>0</v>
      </c>
      <c r="AM28" s="17">
        <v>0</v>
      </c>
      <c r="AN28"/>
      <c r="AO28" s="12">
        <f t="shared" ref="AO28:AO91" si="26">ROUND(AM28*AN28*100,0)</f>
        <v>0</v>
      </c>
      <c r="AP28" s="12">
        <f t="shared" si="13"/>
        <v>21537551</v>
      </c>
      <c r="AQ28" s="12">
        <f t="shared" ref="AQ28:AQ91" si="27">SUM(AL28+AO28+AP28)</f>
        <v>21537551</v>
      </c>
      <c r="AR28" s="9">
        <v>16473543</v>
      </c>
      <c r="AS28" s="9">
        <f t="shared" si="14"/>
        <v>21537551</v>
      </c>
      <c r="AT28" s="78">
        <v>18893447</v>
      </c>
      <c r="AU28" s="12">
        <f t="shared" ref="AU28:AU91" si="28">MAX(SUM(AQ28,-AT28),0)</f>
        <v>2644104</v>
      </c>
      <c r="AV28" s="41" t="str">
        <f t="shared" ref="AV28:AV91" si="29">IF(AQ28&gt;AT28,"Yes","No")</f>
        <v>Yes</v>
      </c>
      <c r="AW28" s="9">
        <f t="shared" ref="AW28:AW91" si="30">IF(AV28="Yes",ROUND(+AU28*$L$9,0),ROUND(+AU28*$L$10,0))</f>
        <v>528821</v>
      </c>
      <c r="AX28" s="65">
        <f t="shared" ref="AX28:AX91" si="31">IF(AV28="Yes",+AT28+AW28, AT28-AW28)</f>
        <v>19422268</v>
      </c>
      <c r="AY28" s="71">
        <f t="shared" si="15"/>
        <v>19422268</v>
      </c>
      <c r="AZ28" s="55">
        <f t="shared" ref="AZ28:AZ91" si="32">AY28-AT28</f>
        <v>528821</v>
      </c>
      <c r="BA28" s="17"/>
      <c r="BB28" s="4"/>
      <c r="BD28" s="4"/>
      <c r="BE28" s="4"/>
      <c r="BF28" s="4"/>
      <c r="BG28" s="4"/>
      <c r="BH28" s="4"/>
    </row>
    <row r="29" spans="1:60" ht="15" x14ac:dyDescent="0.25">
      <c r="A29" s="7" t="s">
        <v>77</v>
      </c>
      <c r="B29" s="7"/>
      <c r="C29" s="6"/>
      <c r="D29" s="6"/>
      <c r="E29" s="6"/>
      <c r="F29" s="1">
        <v>8</v>
      </c>
      <c r="G29" s="75">
        <v>48</v>
      </c>
      <c r="H29" s="7">
        <v>3</v>
      </c>
      <c r="I29" s="1" t="s">
        <v>78</v>
      </c>
      <c r="J29" s="37"/>
      <c r="K29" s="16">
        <v>496.87</v>
      </c>
      <c r="L29" s="38"/>
      <c r="M29">
        <v>175</v>
      </c>
      <c r="N29" s="16">
        <f t="shared" si="16"/>
        <v>52.5</v>
      </c>
      <c r="O29" s="16">
        <f t="shared" si="17"/>
        <v>298.12</v>
      </c>
      <c r="P29" s="16">
        <f t="shared" si="18"/>
        <v>0</v>
      </c>
      <c r="Q29" s="16">
        <f t="shared" si="19"/>
        <v>0</v>
      </c>
      <c r="R29" s="13">
        <f t="shared" si="20"/>
        <v>0.35</v>
      </c>
      <c r="S29" s="13">
        <f t="shared" si="5"/>
        <v>0</v>
      </c>
      <c r="T29" s="8">
        <f t="shared" si="6"/>
        <v>0</v>
      </c>
      <c r="U29" s="8">
        <f t="shared" si="21"/>
        <v>0</v>
      </c>
      <c r="V29" s="17">
        <v>5</v>
      </c>
      <c r="W29" s="16">
        <f t="shared" si="22"/>
        <v>1.25</v>
      </c>
      <c r="X29" s="10">
        <f t="shared" si="7"/>
        <v>52.5</v>
      </c>
      <c r="Y29" s="20">
        <f t="shared" si="23"/>
        <v>550.62</v>
      </c>
      <c r="Z29" s="16">
        <v>510243622.67000002</v>
      </c>
      <c r="AA29" s="17">
        <v>4191</v>
      </c>
      <c r="AB29" s="10">
        <f t="shared" si="8"/>
        <v>121747.46</v>
      </c>
      <c r="AC29" s="2">
        <f t="shared" si="9"/>
        <v>0.570303</v>
      </c>
      <c r="AD29" s="17">
        <v>84909</v>
      </c>
      <c r="AE29" s="2">
        <f t="shared" si="10"/>
        <v>0.68306100000000003</v>
      </c>
      <c r="AF29" s="2">
        <f t="shared" ref="AF29:AF92" si="33">ROUND(1-((AC29*$L$4)+(AE29*$L$5)),6)</f>
        <v>0.39587</v>
      </c>
      <c r="AG29" s="39">
        <f t="shared" si="11"/>
        <v>0.39587</v>
      </c>
      <c r="AH29" s="40">
        <f t="shared" si="12"/>
        <v>0</v>
      </c>
      <c r="AI29" s="15">
        <f t="shared" si="24"/>
        <v>0.39587</v>
      </c>
      <c r="AJ29" s="17">
        <v>146</v>
      </c>
      <c r="AK29" s="17">
        <v>4</v>
      </c>
      <c r="AL29" s="12">
        <f t="shared" si="25"/>
        <v>58400</v>
      </c>
      <c r="AM29" s="17">
        <v>0</v>
      </c>
      <c r="AN29"/>
      <c r="AO29" s="12">
        <f t="shared" si="26"/>
        <v>0</v>
      </c>
      <c r="AP29" s="12">
        <f t="shared" si="13"/>
        <v>2512150</v>
      </c>
      <c r="AQ29" s="12">
        <f t="shared" si="27"/>
        <v>2570550</v>
      </c>
      <c r="AR29" s="9">
        <v>3859564</v>
      </c>
      <c r="AS29" s="9">
        <f t="shared" si="14"/>
        <v>2570550</v>
      </c>
      <c r="AT29" s="78">
        <v>3459062</v>
      </c>
      <c r="AU29" s="12">
        <f t="shared" si="28"/>
        <v>0</v>
      </c>
      <c r="AV29" s="41" t="str">
        <f t="shared" si="29"/>
        <v>No</v>
      </c>
      <c r="AW29" s="9">
        <f t="shared" si="30"/>
        <v>0</v>
      </c>
      <c r="AX29" s="65">
        <f t="shared" si="31"/>
        <v>3459062</v>
      </c>
      <c r="AY29" s="71">
        <f t="shared" si="15"/>
        <v>3459062</v>
      </c>
      <c r="AZ29" s="55">
        <f t="shared" si="32"/>
        <v>0</v>
      </c>
      <c r="BA29" s="17"/>
      <c r="BB29" s="4"/>
      <c r="BD29" s="4"/>
      <c r="BE29" s="4"/>
      <c r="BF29" s="4"/>
      <c r="BG29" s="4"/>
      <c r="BH29" s="4"/>
    </row>
    <row r="30" spans="1:60" ht="15" x14ac:dyDescent="0.25">
      <c r="A30" s="7" t="s">
        <v>79</v>
      </c>
      <c r="B30" s="7"/>
      <c r="C30" s="6"/>
      <c r="D30" s="6"/>
      <c r="E30" s="6"/>
      <c r="F30" s="1">
        <v>2</v>
      </c>
      <c r="G30" s="75">
        <v>146</v>
      </c>
      <c r="H30" s="7">
        <v>4</v>
      </c>
      <c r="I30" s="1" t="s">
        <v>80</v>
      </c>
      <c r="J30" s="37"/>
      <c r="K30" s="16">
        <v>3116.08</v>
      </c>
      <c r="L30" s="38"/>
      <c r="M30">
        <v>256</v>
      </c>
      <c r="N30" s="16">
        <f t="shared" si="16"/>
        <v>76.8</v>
      </c>
      <c r="O30" s="16">
        <f t="shared" si="17"/>
        <v>1869.65</v>
      </c>
      <c r="P30" s="16">
        <f t="shared" si="18"/>
        <v>0</v>
      </c>
      <c r="Q30" s="16">
        <f t="shared" si="19"/>
        <v>0</v>
      </c>
      <c r="R30" s="13">
        <f t="shared" si="20"/>
        <v>0.08</v>
      </c>
      <c r="S30" s="13">
        <f t="shared" si="5"/>
        <v>0</v>
      </c>
      <c r="T30" s="8">
        <f t="shared" si="6"/>
        <v>0</v>
      </c>
      <c r="U30" s="8">
        <f t="shared" si="21"/>
        <v>0</v>
      </c>
      <c r="V30" s="17">
        <v>87</v>
      </c>
      <c r="W30" s="16">
        <f t="shared" si="22"/>
        <v>21.75</v>
      </c>
      <c r="X30" s="10">
        <f t="shared" si="7"/>
        <v>76.8</v>
      </c>
      <c r="Y30" s="20">
        <f t="shared" si="23"/>
        <v>3214.63</v>
      </c>
      <c r="Z30" s="16">
        <v>3843882892.3299999</v>
      </c>
      <c r="AA30" s="17">
        <v>18932</v>
      </c>
      <c r="AB30" s="10">
        <f t="shared" si="8"/>
        <v>203036.28</v>
      </c>
      <c r="AC30" s="2">
        <f t="shared" si="9"/>
        <v>0.95108499999999996</v>
      </c>
      <c r="AD30" s="17">
        <v>123077</v>
      </c>
      <c r="AE30" s="2">
        <f t="shared" si="10"/>
        <v>0.99010799999999999</v>
      </c>
      <c r="AF30" s="2">
        <f t="shared" si="33"/>
        <v>3.7207999999999998E-2</v>
      </c>
      <c r="AG30" s="39">
        <f t="shared" si="11"/>
        <v>3.7207999999999998E-2</v>
      </c>
      <c r="AH30" s="40">
        <f t="shared" si="12"/>
        <v>0</v>
      </c>
      <c r="AI30" s="15">
        <f t="shared" si="24"/>
        <v>3.7207999999999998E-2</v>
      </c>
      <c r="AJ30" s="17">
        <v>0</v>
      </c>
      <c r="AK30" s="17">
        <v>0</v>
      </c>
      <c r="AL30" s="12">
        <f t="shared" si="25"/>
        <v>0</v>
      </c>
      <c r="AM30" s="17">
        <v>0</v>
      </c>
      <c r="AN30"/>
      <c r="AO30" s="12">
        <f t="shared" si="26"/>
        <v>0</v>
      </c>
      <c r="AP30" s="12">
        <f t="shared" si="13"/>
        <v>1378505</v>
      </c>
      <c r="AQ30" s="12">
        <f t="shared" si="27"/>
        <v>1378505</v>
      </c>
      <c r="AR30" s="9">
        <v>731456</v>
      </c>
      <c r="AS30" s="9">
        <f t="shared" si="14"/>
        <v>1378505</v>
      </c>
      <c r="AT30" s="78">
        <v>584016</v>
      </c>
      <c r="AU30" s="12">
        <f t="shared" si="28"/>
        <v>794489</v>
      </c>
      <c r="AV30" s="41" t="str">
        <f t="shared" si="29"/>
        <v>Yes</v>
      </c>
      <c r="AW30" s="9">
        <f t="shared" si="30"/>
        <v>158898</v>
      </c>
      <c r="AX30" s="65">
        <f t="shared" si="31"/>
        <v>742914</v>
      </c>
      <c r="AY30" s="71">
        <f t="shared" si="15"/>
        <v>742914</v>
      </c>
      <c r="AZ30" s="55">
        <f t="shared" si="32"/>
        <v>158898</v>
      </c>
      <c r="BA30" s="17"/>
      <c r="BB30" s="4"/>
      <c r="BD30" s="4"/>
      <c r="BE30" s="4"/>
      <c r="BF30" s="4"/>
      <c r="BG30" s="4"/>
      <c r="BH30" s="4"/>
    </row>
    <row r="31" spans="1:60" ht="15" x14ac:dyDescent="0.25">
      <c r="A31" s="7" t="s">
        <v>73</v>
      </c>
      <c r="B31" s="7"/>
      <c r="C31" s="6"/>
      <c r="D31" s="6"/>
      <c r="E31" s="6"/>
      <c r="F31" s="1">
        <v>5</v>
      </c>
      <c r="G31" s="75">
        <v>92</v>
      </c>
      <c r="H31" s="7">
        <v>5</v>
      </c>
      <c r="I31" s="1" t="s">
        <v>81</v>
      </c>
      <c r="J31" s="37"/>
      <c r="K31" s="16">
        <v>443.27</v>
      </c>
      <c r="L31" s="38"/>
      <c r="M31">
        <v>99</v>
      </c>
      <c r="N31" s="16">
        <f t="shared" si="16"/>
        <v>29.7</v>
      </c>
      <c r="O31" s="16">
        <f t="shared" si="17"/>
        <v>265.95999999999998</v>
      </c>
      <c r="P31" s="16">
        <f t="shared" si="18"/>
        <v>0</v>
      </c>
      <c r="Q31" s="16">
        <f t="shared" si="19"/>
        <v>0</v>
      </c>
      <c r="R31" s="13">
        <f t="shared" si="20"/>
        <v>0.22</v>
      </c>
      <c r="S31" s="13">
        <f t="shared" si="5"/>
        <v>0</v>
      </c>
      <c r="T31" s="8">
        <f t="shared" si="6"/>
        <v>0</v>
      </c>
      <c r="U31" s="8">
        <f t="shared" si="21"/>
        <v>0</v>
      </c>
      <c r="V31" s="17">
        <v>2</v>
      </c>
      <c r="W31" s="16">
        <f t="shared" si="22"/>
        <v>0.5</v>
      </c>
      <c r="X31" s="10">
        <f t="shared" si="7"/>
        <v>29.7</v>
      </c>
      <c r="Y31" s="20">
        <f t="shared" si="23"/>
        <v>473.46999999999997</v>
      </c>
      <c r="Z31" s="16">
        <v>560332175.33000004</v>
      </c>
      <c r="AA31" s="17">
        <v>3647</v>
      </c>
      <c r="AB31" s="10">
        <f t="shared" si="8"/>
        <v>153641.95000000001</v>
      </c>
      <c r="AC31" s="2">
        <f t="shared" si="9"/>
        <v>0.71970699999999999</v>
      </c>
      <c r="AD31" s="17">
        <v>103500</v>
      </c>
      <c r="AE31" s="2">
        <f t="shared" si="10"/>
        <v>0.83261799999999997</v>
      </c>
      <c r="AF31" s="2">
        <f t="shared" si="33"/>
        <v>0.24642</v>
      </c>
      <c r="AG31" s="39">
        <f t="shared" si="11"/>
        <v>0.24642</v>
      </c>
      <c r="AH31" s="40">
        <f t="shared" si="12"/>
        <v>0</v>
      </c>
      <c r="AI31" s="15">
        <f t="shared" si="24"/>
        <v>0.24642</v>
      </c>
      <c r="AJ31" s="17">
        <v>240</v>
      </c>
      <c r="AK31" s="17">
        <v>6</v>
      </c>
      <c r="AL31" s="12">
        <f t="shared" si="25"/>
        <v>144000</v>
      </c>
      <c r="AM31" s="17">
        <v>0</v>
      </c>
      <c r="AN31"/>
      <c r="AO31" s="12">
        <f t="shared" si="26"/>
        <v>0</v>
      </c>
      <c r="AP31" s="12">
        <f t="shared" si="13"/>
        <v>1344650</v>
      </c>
      <c r="AQ31" s="12">
        <f t="shared" si="27"/>
        <v>1488650</v>
      </c>
      <c r="AR31" s="9">
        <v>1633686</v>
      </c>
      <c r="AS31" s="9">
        <f t="shared" si="14"/>
        <v>1488650</v>
      </c>
      <c r="AT31" s="78">
        <v>1494242</v>
      </c>
      <c r="AU31" s="12">
        <f t="shared" si="28"/>
        <v>0</v>
      </c>
      <c r="AV31" s="41" t="str">
        <f t="shared" si="29"/>
        <v>No</v>
      </c>
      <c r="AW31" s="9">
        <f t="shared" si="30"/>
        <v>0</v>
      </c>
      <c r="AX31" s="65">
        <f t="shared" si="31"/>
        <v>1494242</v>
      </c>
      <c r="AY31" s="71">
        <f t="shared" si="15"/>
        <v>1494242</v>
      </c>
      <c r="AZ31" s="55">
        <f t="shared" si="32"/>
        <v>0</v>
      </c>
      <c r="BA31" s="17"/>
      <c r="BB31" s="4"/>
      <c r="BD31" s="4"/>
      <c r="BE31" s="4"/>
      <c r="BF31" s="4"/>
      <c r="BG31" s="4"/>
      <c r="BH31" s="4"/>
    </row>
    <row r="32" spans="1:60" ht="15" x14ac:dyDescent="0.25">
      <c r="A32" s="7" t="s">
        <v>77</v>
      </c>
      <c r="B32" s="7"/>
      <c r="C32" s="6"/>
      <c r="D32" s="6"/>
      <c r="E32" s="6"/>
      <c r="F32" s="1">
        <v>7</v>
      </c>
      <c r="G32" s="77">
        <v>52</v>
      </c>
      <c r="H32" s="7">
        <v>6</v>
      </c>
      <c r="I32" s="1" t="s">
        <v>82</v>
      </c>
      <c r="J32" s="37"/>
      <c r="K32" s="16">
        <v>713.49</v>
      </c>
      <c r="L32" s="44"/>
      <c r="M32">
        <v>193</v>
      </c>
      <c r="N32" s="16">
        <f t="shared" si="16"/>
        <v>57.9</v>
      </c>
      <c r="O32" s="16">
        <f t="shared" si="17"/>
        <v>428.09</v>
      </c>
      <c r="P32" s="16">
        <f t="shared" si="18"/>
        <v>0</v>
      </c>
      <c r="Q32" s="16">
        <f t="shared" si="19"/>
        <v>0</v>
      </c>
      <c r="R32" s="13">
        <f t="shared" si="20"/>
        <v>0.27</v>
      </c>
      <c r="S32" s="13">
        <f t="shared" si="5"/>
        <v>0</v>
      </c>
      <c r="T32" s="8">
        <f t="shared" si="6"/>
        <v>0</v>
      </c>
      <c r="U32" s="8">
        <f t="shared" si="21"/>
        <v>0</v>
      </c>
      <c r="V32" s="17">
        <v>15</v>
      </c>
      <c r="W32" s="16">
        <f t="shared" si="22"/>
        <v>3.75</v>
      </c>
      <c r="X32" s="10">
        <f t="shared" si="7"/>
        <v>57.9</v>
      </c>
      <c r="Y32" s="20">
        <f t="shared" si="23"/>
        <v>775.14</v>
      </c>
      <c r="Z32" s="16">
        <v>806030104.66999996</v>
      </c>
      <c r="AA32" s="17">
        <v>6000</v>
      </c>
      <c r="AB32" s="10">
        <f t="shared" si="8"/>
        <v>134338.35</v>
      </c>
      <c r="AC32" s="2">
        <f t="shared" si="9"/>
        <v>0.62928300000000004</v>
      </c>
      <c r="AD32" s="17">
        <v>83841</v>
      </c>
      <c r="AE32" s="2">
        <f t="shared" si="10"/>
        <v>0.67446899999999999</v>
      </c>
      <c r="AF32" s="2">
        <f t="shared" si="33"/>
        <v>0.35716100000000001</v>
      </c>
      <c r="AG32" s="39">
        <f t="shared" si="11"/>
        <v>0.35716100000000001</v>
      </c>
      <c r="AH32" s="40">
        <f t="shared" si="12"/>
        <v>0</v>
      </c>
      <c r="AI32" s="15">
        <f t="shared" si="24"/>
        <v>0.35716100000000001</v>
      </c>
      <c r="AJ32" s="17">
        <v>713</v>
      </c>
      <c r="AK32" s="17">
        <v>13</v>
      </c>
      <c r="AL32" s="12">
        <f t="shared" si="25"/>
        <v>926900</v>
      </c>
      <c r="AM32" s="17">
        <v>0</v>
      </c>
      <c r="AN32"/>
      <c r="AO32" s="12">
        <f t="shared" si="26"/>
        <v>0</v>
      </c>
      <c r="AP32" s="12">
        <f t="shared" si="13"/>
        <v>3190694</v>
      </c>
      <c r="AQ32" s="12">
        <f t="shared" si="27"/>
        <v>4117594</v>
      </c>
      <c r="AR32" s="9">
        <v>4067920</v>
      </c>
      <c r="AS32" s="9">
        <f t="shared" si="14"/>
        <v>4117594</v>
      </c>
      <c r="AT32" s="78">
        <v>4012796</v>
      </c>
      <c r="AU32" s="12">
        <f t="shared" si="28"/>
        <v>104798</v>
      </c>
      <c r="AV32" s="41" t="str">
        <f t="shared" si="29"/>
        <v>Yes</v>
      </c>
      <c r="AW32" s="9">
        <f t="shared" si="30"/>
        <v>20960</v>
      </c>
      <c r="AX32" s="65">
        <f t="shared" si="31"/>
        <v>4033756</v>
      </c>
      <c r="AY32" s="71">
        <f t="shared" si="15"/>
        <v>4033756</v>
      </c>
      <c r="AZ32" s="55">
        <f t="shared" si="32"/>
        <v>20960</v>
      </c>
      <c r="BA32" s="17"/>
      <c r="BB32" s="4"/>
      <c r="BD32" s="4"/>
      <c r="BE32" s="4"/>
      <c r="BF32" s="4"/>
      <c r="BG32" s="4"/>
      <c r="BH32" s="4"/>
    </row>
    <row r="33" spans="1:60" ht="15" x14ac:dyDescent="0.25">
      <c r="A33" s="7" t="s">
        <v>83</v>
      </c>
      <c r="B33" s="7"/>
      <c r="C33" s="6"/>
      <c r="D33" s="6"/>
      <c r="E33" s="6"/>
      <c r="F33" s="1">
        <v>4</v>
      </c>
      <c r="G33" s="75">
        <v>85</v>
      </c>
      <c r="H33" s="7">
        <v>7</v>
      </c>
      <c r="I33" s="1" t="s">
        <v>84</v>
      </c>
      <c r="J33" s="37"/>
      <c r="K33" s="16">
        <v>2691.46</v>
      </c>
      <c r="L33" s="38"/>
      <c r="M33">
        <v>562</v>
      </c>
      <c r="N33" s="16">
        <f t="shared" si="16"/>
        <v>168.6</v>
      </c>
      <c r="O33" s="16">
        <f t="shared" si="17"/>
        <v>1614.88</v>
      </c>
      <c r="P33" s="16">
        <f t="shared" si="18"/>
        <v>0</v>
      </c>
      <c r="Q33" s="16">
        <f t="shared" si="19"/>
        <v>0</v>
      </c>
      <c r="R33" s="13">
        <f t="shared" si="20"/>
        <v>0.21</v>
      </c>
      <c r="S33" s="13">
        <f t="shared" si="5"/>
        <v>0</v>
      </c>
      <c r="T33" s="8">
        <f t="shared" si="6"/>
        <v>0</v>
      </c>
      <c r="U33" s="8">
        <f t="shared" si="21"/>
        <v>0</v>
      </c>
      <c r="V33" s="17">
        <v>93</v>
      </c>
      <c r="W33" s="16">
        <f t="shared" si="22"/>
        <v>23.25</v>
      </c>
      <c r="X33" s="10">
        <f t="shared" si="7"/>
        <v>168.6</v>
      </c>
      <c r="Y33" s="20">
        <f t="shared" si="23"/>
        <v>2883.31</v>
      </c>
      <c r="Z33" s="16">
        <v>3561264411.6700001</v>
      </c>
      <c r="AA33" s="17">
        <v>20175</v>
      </c>
      <c r="AB33" s="10">
        <f t="shared" si="8"/>
        <v>176518.68</v>
      </c>
      <c r="AC33" s="2">
        <f t="shared" si="9"/>
        <v>0.82686800000000005</v>
      </c>
      <c r="AD33" s="17">
        <v>102075</v>
      </c>
      <c r="AE33" s="2">
        <f t="shared" si="10"/>
        <v>0.82115499999999997</v>
      </c>
      <c r="AF33" s="2">
        <f t="shared" si="33"/>
        <v>0.174846</v>
      </c>
      <c r="AG33" s="39">
        <f t="shared" si="11"/>
        <v>0.174846</v>
      </c>
      <c r="AH33" s="40">
        <f t="shared" si="12"/>
        <v>0</v>
      </c>
      <c r="AI33" s="15">
        <f t="shared" si="24"/>
        <v>0.174846</v>
      </c>
      <c r="AJ33" s="17">
        <v>0</v>
      </c>
      <c r="AK33" s="17">
        <v>0</v>
      </c>
      <c r="AL33" s="12">
        <f t="shared" si="25"/>
        <v>0</v>
      </c>
      <c r="AM33" s="17">
        <v>0</v>
      </c>
      <c r="AN33"/>
      <c r="AO33" s="12">
        <f t="shared" si="26"/>
        <v>0</v>
      </c>
      <c r="AP33" s="12">
        <f t="shared" si="13"/>
        <v>5810158</v>
      </c>
      <c r="AQ33" s="12">
        <f t="shared" si="27"/>
        <v>5810158</v>
      </c>
      <c r="AR33" s="9">
        <v>6215712</v>
      </c>
      <c r="AS33" s="9">
        <f t="shared" si="14"/>
        <v>5810158</v>
      </c>
      <c r="AT33" s="78">
        <v>5870600</v>
      </c>
      <c r="AU33" s="12">
        <f t="shared" si="28"/>
        <v>0</v>
      </c>
      <c r="AV33" s="41" t="str">
        <f t="shared" si="29"/>
        <v>No</v>
      </c>
      <c r="AW33" s="9">
        <f t="shared" si="30"/>
        <v>0</v>
      </c>
      <c r="AX33" s="65">
        <f t="shared" si="31"/>
        <v>5870600</v>
      </c>
      <c r="AY33" s="71">
        <f t="shared" si="15"/>
        <v>5870600</v>
      </c>
      <c r="AZ33" s="55">
        <f t="shared" si="32"/>
        <v>0</v>
      </c>
      <c r="BA33" s="17"/>
      <c r="BB33" s="4"/>
      <c r="BD33" s="4"/>
      <c r="BE33" s="4"/>
      <c r="BF33" s="4"/>
      <c r="BG33" s="4"/>
      <c r="BH33" s="4"/>
    </row>
    <row r="34" spans="1:60" ht="15" x14ac:dyDescent="0.25">
      <c r="A34" s="7" t="s">
        <v>73</v>
      </c>
      <c r="B34" s="7"/>
      <c r="C34" s="6"/>
      <c r="D34" s="6"/>
      <c r="E34" s="6"/>
      <c r="F34" s="1">
        <v>3</v>
      </c>
      <c r="G34" s="75">
        <v>124</v>
      </c>
      <c r="H34" s="7">
        <v>8</v>
      </c>
      <c r="I34" s="1" t="s">
        <v>85</v>
      </c>
      <c r="J34" s="37"/>
      <c r="K34" s="16">
        <v>787.98</v>
      </c>
      <c r="L34" s="38"/>
      <c r="M34">
        <v>93</v>
      </c>
      <c r="N34" s="16">
        <f t="shared" si="16"/>
        <v>27.9</v>
      </c>
      <c r="O34" s="16">
        <f t="shared" si="17"/>
        <v>472.79</v>
      </c>
      <c r="P34" s="16">
        <f t="shared" si="18"/>
        <v>0</v>
      </c>
      <c r="Q34" s="16">
        <f t="shared" si="19"/>
        <v>0</v>
      </c>
      <c r="R34" s="13">
        <f t="shared" si="20"/>
        <v>0.12</v>
      </c>
      <c r="S34" s="13">
        <f t="shared" si="5"/>
        <v>0</v>
      </c>
      <c r="T34" s="8">
        <f t="shared" si="6"/>
        <v>0</v>
      </c>
      <c r="U34" s="8">
        <f t="shared" si="21"/>
        <v>0</v>
      </c>
      <c r="V34" s="17">
        <v>35</v>
      </c>
      <c r="W34" s="16">
        <f t="shared" si="22"/>
        <v>8.75</v>
      </c>
      <c r="X34" s="10">
        <f t="shared" si="7"/>
        <v>27.9</v>
      </c>
      <c r="Y34" s="20">
        <f t="shared" si="23"/>
        <v>824.63</v>
      </c>
      <c r="Z34" s="16">
        <v>898698785.33000004</v>
      </c>
      <c r="AA34" s="17">
        <v>5297</v>
      </c>
      <c r="AB34" s="10">
        <f t="shared" si="8"/>
        <v>169661.84</v>
      </c>
      <c r="AC34" s="2">
        <f t="shared" si="9"/>
        <v>0.79474900000000004</v>
      </c>
      <c r="AD34" s="17">
        <v>151034</v>
      </c>
      <c r="AE34" s="2">
        <f t="shared" si="10"/>
        <v>1.2150110000000001</v>
      </c>
      <c r="AF34" s="2">
        <f t="shared" si="33"/>
        <v>7.9172000000000006E-2</v>
      </c>
      <c r="AG34" s="39">
        <f t="shared" si="11"/>
        <v>7.9172000000000006E-2</v>
      </c>
      <c r="AH34" s="40">
        <f t="shared" si="12"/>
        <v>0</v>
      </c>
      <c r="AI34" s="15">
        <f t="shared" si="24"/>
        <v>7.9172000000000006E-2</v>
      </c>
      <c r="AJ34" s="17">
        <v>357</v>
      </c>
      <c r="AK34" s="17">
        <v>6</v>
      </c>
      <c r="AL34" s="12">
        <f t="shared" si="25"/>
        <v>214200</v>
      </c>
      <c r="AM34" s="17">
        <v>0</v>
      </c>
      <c r="AN34"/>
      <c r="AO34" s="12">
        <f t="shared" si="26"/>
        <v>0</v>
      </c>
      <c r="AP34" s="12">
        <f t="shared" si="13"/>
        <v>752440</v>
      </c>
      <c r="AQ34" s="12">
        <f t="shared" si="27"/>
        <v>966640</v>
      </c>
      <c r="AR34" s="9">
        <v>2000209</v>
      </c>
      <c r="AS34" s="9">
        <f t="shared" si="14"/>
        <v>966640</v>
      </c>
      <c r="AT34" s="78">
        <v>1764574</v>
      </c>
      <c r="AU34" s="12">
        <f t="shared" si="28"/>
        <v>0</v>
      </c>
      <c r="AV34" s="41" t="str">
        <f t="shared" si="29"/>
        <v>No</v>
      </c>
      <c r="AW34" s="9">
        <f t="shared" si="30"/>
        <v>0</v>
      </c>
      <c r="AX34" s="65">
        <f t="shared" si="31"/>
        <v>1764574</v>
      </c>
      <c r="AY34" s="71">
        <f t="shared" si="15"/>
        <v>1764574</v>
      </c>
      <c r="AZ34" s="55">
        <f t="shared" si="32"/>
        <v>0</v>
      </c>
      <c r="BA34" s="17"/>
      <c r="BB34" s="4"/>
      <c r="BD34" s="4"/>
      <c r="BE34" s="4"/>
      <c r="BF34" s="4"/>
      <c r="BG34" s="4"/>
      <c r="BH34" s="4"/>
    </row>
    <row r="35" spans="1:60" ht="15" x14ac:dyDescent="0.25">
      <c r="A35" s="7" t="s">
        <v>83</v>
      </c>
      <c r="B35" s="7"/>
      <c r="C35" s="6"/>
      <c r="D35" s="6"/>
      <c r="E35" s="6"/>
      <c r="F35" s="1">
        <v>4</v>
      </c>
      <c r="G35" s="75">
        <v>76</v>
      </c>
      <c r="H35" s="7">
        <v>9</v>
      </c>
      <c r="I35" s="1" t="s">
        <v>86</v>
      </c>
      <c r="J35" s="37"/>
      <c r="K35" s="16">
        <v>3174.37</v>
      </c>
      <c r="L35" s="38"/>
      <c r="M35">
        <v>937</v>
      </c>
      <c r="N35" s="16">
        <f t="shared" si="16"/>
        <v>281.10000000000002</v>
      </c>
      <c r="O35" s="16">
        <f t="shared" si="17"/>
        <v>1904.62</v>
      </c>
      <c r="P35" s="16">
        <f t="shared" si="18"/>
        <v>0</v>
      </c>
      <c r="Q35" s="16">
        <f t="shared" si="19"/>
        <v>0</v>
      </c>
      <c r="R35" s="13">
        <f t="shared" si="20"/>
        <v>0.3</v>
      </c>
      <c r="S35" s="13">
        <f t="shared" si="5"/>
        <v>0</v>
      </c>
      <c r="T35" s="8">
        <f t="shared" si="6"/>
        <v>0</v>
      </c>
      <c r="U35" s="8">
        <f t="shared" si="21"/>
        <v>0</v>
      </c>
      <c r="V35" s="17">
        <v>186</v>
      </c>
      <c r="W35" s="16">
        <f t="shared" si="22"/>
        <v>46.5</v>
      </c>
      <c r="X35" s="10">
        <f t="shared" si="7"/>
        <v>281.10000000000002</v>
      </c>
      <c r="Y35" s="20">
        <f t="shared" si="23"/>
        <v>3501.97</v>
      </c>
      <c r="Z35" s="16">
        <v>3337698484.6700001</v>
      </c>
      <c r="AA35" s="17">
        <v>20358</v>
      </c>
      <c r="AB35" s="10">
        <f t="shared" si="8"/>
        <v>163950.22</v>
      </c>
      <c r="AC35" s="2">
        <f t="shared" si="9"/>
        <v>0.76799399999999995</v>
      </c>
      <c r="AD35" s="17">
        <v>94973</v>
      </c>
      <c r="AE35" s="2">
        <f t="shared" si="10"/>
        <v>0.76402199999999998</v>
      </c>
      <c r="AF35" s="2">
        <f t="shared" si="33"/>
        <v>0.23319799999999999</v>
      </c>
      <c r="AG35" s="39">
        <f t="shared" si="11"/>
        <v>0.23319799999999999</v>
      </c>
      <c r="AH35" s="40">
        <f t="shared" si="12"/>
        <v>0</v>
      </c>
      <c r="AI35" s="15">
        <f t="shared" si="24"/>
        <v>0.23319799999999999</v>
      </c>
      <c r="AJ35" s="17">
        <v>0</v>
      </c>
      <c r="AK35" s="17">
        <v>0</v>
      </c>
      <c r="AL35" s="12">
        <f t="shared" si="25"/>
        <v>0</v>
      </c>
      <c r="AM35" s="17">
        <v>0</v>
      </c>
      <c r="AN35"/>
      <c r="AO35" s="12">
        <f t="shared" si="26"/>
        <v>0</v>
      </c>
      <c r="AP35" s="12">
        <f t="shared" si="13"/>
        <v>9411919</v>
      </c>
      <c r="AQ35" s="12">
        <f t="shared" si="27"/>
        <v>9411919</v>
      </c>
      <c r="AR35" s="9">
        <v>8087732</v>
      </c>
      <c r="AS35" s="9">
        <f t="shared" si="14"/>
        <v>9411919</v>
      </c>
      <c r="AT35" s="78">
        <v>7888281</v>
      </c>
      <c r="AU35" s="12">
        <f t="shared" si="28"/>
        <v>1523638</v>
      </c>
      <c r="AV35" s="41" t="str">
        <f t="shared" si="29"/>
        <v>Yes</v>
      </c>
      <c r="AW35" s="9">
        <f t="shared" si="30"/>
        <v>304728</v>
      </c>
      <c r="AX35" s="65">
        <f t="shared" si="31"/>
        <v>8193009</v>
      </c>
      <c r="AY35" s="71">
        <f t="shared" si="15"/>
        <v>8193009</v>
      </c>
      <c r="AZ35" s="55">
        <f t="shared" si="32"/>
        <v>304728</v>
      </c>
      <c r="BA35" s="17"/>
      <c r="BB35" s="4"/>
      <c r="BD35" s="4"/>
      <c r="BE35" s="4"/>
      <c r="BF35" s="4"/>
      <c r="BG35" s="4"/>
      <c r="BH35" s="4"/>
    </row>
    <row r="36" spans="1:60" ht="15" x14ac:dyDescent="0.25">
      <c r="A36" s="7" t="s">
        <v>73</v>
      </c>
      <c r="B36" s="7"/>
      <c r="C36" s="6"/>
      <c r="D36" s="6"/>
      <c r="E36" s="6"/>
      <c r="F36" s="1">
        <v>5</v>
      </c>
      <c r="G36" s="75">
        <v>107</v>
      </c>
      <c r="H36" s="7">
        <v>10</v>
      </c>
      <c r="I36" s="1" t="s">
        <v>87</v>
      </c>
      <c r="J36" s="37"/>
      <c r="K36" s="16">
        <v>358.66</v>
      </c>
      <c r="L36" s="38"/>
      <c r="M36">
        <v>115</v>
      </c>
      <c r="N36" s="16">
        <f t="shared" si="16"/>
        <v>34.5</v>
      </c>
      <c r="O36" s="16">
        <f t="shared" si="17"/>
        <v>215.2</v>
      </c>
      <c r="P36" s="16">
        <f t="shared" si="18"/>
        <v>0</v>
      </c>
      <c r="Q36" s="16">
        <f t="shared" si="19"/>
        <v>0</v>
      </c>
      <c r="R36" s="13">
        <f t="shared" si="20"/>
        <v>0.32</v>
      </c>
      <c r="S36" s="13">
        <f t="shared" si="5"/>
        <v>0</v>
      </c>
      <c r="T36" s="8">
        <f t="shared" si="6"/>
        <v>0</v>
      </c>
      <c r="U36" s="8">
        <f t="shared" si="21"/>
        <v>0</v>
      </c>
      <c r="V36" s="17">
        <v>1</v>
      </c>
      <c r="W36" s="16">
        <f t="shared" si="22"/>
        <v>0.25</v>
      </c>
      <c r="X36" s="10">
        <f t="shared" si="7"/>
        <v>34.5</v>
      </c>
      <c r="Y36" s="20">
        <f t="shared" si="23"/>
        <v>393.41</v>
      </c>
      <c r="Z36" s="16">
        <v>596239309.33000004</v>
      </c>
      <c r="AA36" s="17">
        <v>3385</v>
      </c>
      <c r="AB36" s="10">
        <f t="shared" si="8"/>
        <v>176141.6</v>
      </c>
      <c r="AC36" s="2">
        <f t="shared" si="9"/>
        <v>0.825102</v>
      </c>
      <c r="AD36" s="17">
        <v>92237</v>
      </c>
      <c r="AE36" s="2">
        <f t="shared" si="10"/>
        <v>0.742012</v>
      </c>
      <c r="AF36" s="2">
        <f t="shared" si="33"/>
        <v>0.199825</v>
      </c>
      <c r="AG36" s="39">
        <f t="shared" si="11"/>
        <v>0.199825</v>
      </c>
      <c r="AH36" s="40">
        <f t="shared" si="12"/>
        <v>0</v>
      </c>
      <c r="AI36" s="15">
        <f t="shared" si="24"/>
        <v>0.199825</v>
      </c>
      <c r="AJ36" s="17">
        <v>358</v>
      </c>
      <c r="AK36" s="17">
        <v>13</v>
      </c>
      <c r="AL36" s="12">
        <f t="shared" si="25"/>
        <v>465400</v>
      </c>
      <c r="AM36" s="17">
        <v>0</v>
      </c>
      <c r="AN36"/>
      <c r="AO36" s="12">
        <f t="shared" si="26"/>
        <v>0</v>
      </c>
      <c r="AP36" s="12">
        <f t="shared" si="13"/>
        <v>906017</v>
      </c>
      <c r="AQ36" s="12">
        <f t="shared" si="27"/>
        <v>1371417</v>
      </c>
      <c r="AR36" s="9">
        <v>1278838</v>
      </c>
      <c r="AS36" s="9">
        <f t="shared" si="14"/>
        <v>1371417</v>
      </c>
      <c r="AT36" s="78">
        <v>1180408</v>
      </c>
      <c r="AU36" s="12">
        <f t="shared" si="28"/>
        <v>191009</v>
      </c>
      <c r="AV36" s="41" t="str">
        <f t="shared" si="29"/>
        <v>Yes</v>
      </c>
      <c r="AW36" s="9">
        <f t="shared" si="30"/>
        <v>38202</v>
      </c>
      <c r="AX36" s="65">
        <f t="shared" si="31"/>
        <v>1218610</v>
      </c>
      <c r="AY36" s="71">
        <f t="shared" si="15"/>
        <v>1218610</v>
      </c>
      <c r="AZ36" s="55">
        <f t="shared" si="32"/>
        <v>38202</v>
      </c>
      <c r="BA36" s="17"/>
      <c r="BB36" s="4"/>
      <c r="BD36" s="4"/>
      <c r="BE36" s="4"/>
      <c r="BF36" s="4"/>
      <c r="BG36" s="4"/>
      <c r="BH36" s="4"/>
    </row>
    <row r="37" spans="1:60" ht="15" x14ac:dyDescent="0.25">
      <c r="A37" s="7" t="s">
        <v>88</v>
      </c>
      <c r="B37" s="7"/>
      <c r="C37" s="6">
        <v>1</v>
      </c>
      <c r="D37" s="6">
        <v>1</v>
      </c>
      <c r="E37" s="6"/>
      <c r="F37" s="1">
        <v>6</v>
      </c>
      <c r="G37" s="76">
        <v>34</v>
      </c>
      <c r="H37" s="7">
        <v>11</v>
      </c>
      <c r="I37" s="1" t="s">
        <v>89</v>
      </c>
      <c r="J37" s="37"/>
      <c r="K37" s="16">
        <v>2382.54</v>
      </c>
      <c r="L37" s="43"/>
      <c r="M37">
        <v>1389</v>
      </c>
      <c r="N37" s="16">
        <f t="shared" si="16"/>
        <v>416.7</v>
      </c>
      <c r="O37" s="16">
        <f t="shared" si="17"/>
        <v>1429.52</v>
      </c>
      <c r="P37" s="16">
        <f t="shared" si="18"/>
        <v>0</v>
      </c>
      <c r="Q37" s="16">
        <f t="shared" si="19"/>
        <v>0</v>
      </c>
      <c r="R37" s="13">
        <f t="shared" si="20"/>
        <v>0.57999999999999996</v>
      </c>
      <c r="S37" s="13">
        <f t="shared" si="5"/>
        <v>0</v>
      </c>
      <c r="T37" s="8">
        <f t="shared" si="6"/>
        <v>0</v>
      </c>
      <c r="U37" s="8">
        <f t="shared" si="21"/>
        <v>0</v>
      </c>
      <c r="V37" s="17">
        <v>95</v>
      </c>
      <c r="W37" s="16">
        <f t="shared" si="22"/>
        <v>23.75</v>
      </c>
      <c r="X37" s="10">
        <f t="shared" si="7"/>
        <v>416.7</v>
      </c>
      <c r="Y37" s="20">
        <f t="shared" si="23"/>
        <v>2822.99</v>
      </c>
      <c r="Z37" s="16">
        <v>3643676574</v>
      </c>
      <c r="AA37" s="17">
        <v>21535</v>
      </c>
      <c r="AB37" s="10">
        <f t="shared" si="8"/>
        <v>169197.89</v>
      </c>
      <c r="AC37" s="2">
        <f t="shared" si="9"/>
        <v>0.79257599999999995</v>
      </c>
      <c r="AD37" s="17">
        <v>79134</v>
      </c>
      <c r="AE37" s="2">
        <f t="shared" si="10"/>
        <v>0.63660300000000003</v>
      </c>
      <c r="AF37" s="2">
        <f t="shared" si="33"/>
        <v>0.254216</v>
      </c>
      <c r="AG37" s="39">
        <f t="shared" si="11"/>
        <v>0.254216</v>
      </c>
      <c r="AH37" s="40">
        <f t="shared" si="12"/>
        <v>0</v>
      </c>
      <c r="AI37" s="15">
        <f t="shared" si="24"/>
        <v>0.254216</v>
      </c>
      <c r="AJ37" s="17">
        <v>0</v>
      </c>
      <c r="AK37" s="17">
        <v>0</v>
      </c>
      <c r="AL37" s="12">
        <f t="shared" si="25"/>
        <v>0</v>
      </c>
      <c r="AM37" s="17">
        <v>0</v>
      </c>
      <c r="AN37"/>
      <c r="AO37" s="12">
        <f t="shared" si="26"/>
        <v>0</v>
      </c>
      <c r="AP37" s="12">
        <f t="shared" si="13"/>
        <v>8270907</v>
      </c>
      <c r="AQ37" s="12">
        <f t="shared" si="27"/>
        <v>8270907</v>
      </c>
      <c r="AR37" s="9">
        <v>6160837</v>
      </c>
      <c r="AS37" s="9">
        <f t="shared" si="14"/>
        <v>8270907</v>
      </c>
      <c r="AT37" s="78">
        <v>7010829</v>
      </c>
      <c r="AU37" s="12">
        <f t="shared" si="28"/>
        <v>1260078</v>
      </c>
      <c r="AV37" s="41" t="str">
        <f t="shared" si="29"/>
        <v>Yes</v>
      </c>
      <c r="AW37" s="9">
        <f t="shared" si="30"/>
        <v>252016</v>
      </c>
      <c r="AX37" s="65">
        <f t="shared" si="31"/>
        <v>7262845</v>
      </c>
      <c r="AY37" s="71">
        <f t="shared" si="15"/>
        <v>7262845</v>
      </c>
      <c r="AZ37" s="55">
        <f t="shared" si="32"/>
        <v>252016</v>
      </c>
      <c r="BA37" s="17"/>
      <c r="BB37" s="4"/>
      <c r="BD37" s="4"/>
      <c r="BE37" s="4"/>
      <c r="BF37" s="4"/>
      <c r="BG37" s="4"/>
      <c r="BH37" s="4"/>
    </row>
    <row r="38" spans="1:60" ht="15" x14ac:dyDescent="0.25">
      <c r="A38" s="7" t="s">
        <v>73</v>
      </c>
      <c r="B38" s="7"/>
      <c r="C38" s="6"/>
      <c r="D38" s="6"/>
      <c r="E38" s="6"/>
      <c r="F38" s="1">
        <v>5</v>
      </c>
      <c r="G38" s="75">
        <v>58</v>
      </c>
      <c r="H38" s="7">
        <v>12</v>
      </c>
      <c r="I38" s="1" t="s">
        <v>90</v>
      </c>
      <c r="J38" s="37"/>
      <c r="K38" s="16">
        <v>709.46</v>
      </c>
      <c r="L38" s="38"/>
      <c r="M38">
        <v>143</v>
      </c>
      <c r="N38" s="16">
        <f t="shared" si="16"/>
        <v>42.9</v>
      </c>
      <c r="O38" s="16">
        <f t="shared" si="17"/>
        <v>425.68</v>
      </c>
      <c r="P38" s="16">
        <f t="shared" si="18"/>
        <v>0</v>
      </c>
      <c r="Q38" s="16">
        <f t="shared" si="19"/>
        <v>0</v>
      </c>
      <c r="R38" s="13">
        <f t="shared" si="20"/>
        <v>0.2</v>
      </c>
      <c r="S38" s="13">
        <f t="shared" si="5"/>
        <v>0</v>
      </c>
      <c r="T38" s="8">
        <f t="shared" si="6"/>
        <v>0</v>
      </c>
      <c r="U38" s="8">
        <f t="shared" si="21"/>
        <v>0</v>
      </c>
      <c r="V38" s="17">
        <v>10</v>
      </c>
      <c r="W38" s="16">
        <f t="shared" si="22"/>
        <v>2.5</v>
      </c>
      <c r="X38" s="10">
        <f t="shared" si="7"/>
        <v>42.9</v>
      </c>
      <c r="Y38" s="20">
        <f t="shared" si="23"/>
        <v>754.86</v>
      </c>
      <c r="Z38" s="16">
        <v>687831297</v>
      </c>
      <c r="AA38" s="17">
        <v>4858</v>
      </c>
      <c r="AB38" s="10">
        <f t="shared" si="8"/>
        <v>141587.34</v>
      </c>
      <c r="AC38" s="2">
        <f t="shared" si="9"/>
        <v>0.66323900000000002</v>
      </c>
      <c r="AD38" s="17">
        <v>112622</v>
      </c>
      <c r="AE38" s="2">
        <f t="shared" si="10"/>
        <v>0.90600099999999995</v>
      </c>
      <c r="AF38" s="2">
        <f t="shared" si="33"/>
        <v>0.263932</v>
      </c>
      <c r="AG38" s="39">
        <f t="shared" si="11"/>
        <v>0.263932</v>
      </c>
      <c r="AH38" s="40">
        <f t="shared" si="12"/>
        <v>0</v>
      </c>
      <c r="AI38" s="15">
        <f t="shared" si="24"/>
        <v>0.263932</v>
      </c>
      <c r="AJ38" s="17">
        <v>0</v>
      </c>
      <c r="AK38" s="17">
        <v>0</v>
      </c>
      <c r="AL38" s="12">
        <f t="shared" si="25"/>
        <v>0</v>
      </c>
      <c r="AM38" s="17">
        <v>0</v>
      </c>
      <c r="AN38"/>
      <c r="AO38" s="12">
        <f t="shared" si="26"/>
        <v>0</v>
      </c>
      <c r="AP38" s="12">
        <f t="shared" si="13"/>
        <v>2296145</v>
      </c>
      <c r="AQ38" s="12">
        <f t="shared" si="27"/>
        <v>2296145</v>
      </c>
      <c r="AR38" s="9">
        <v>2983350</v>
      </c>
      <c r="AS38" s="9">
        <f t="shared" si="14"/>
        <v>2296145</v>
      </c>
      <c r="AT38" s="78">
        <v>2683216</v>
      </c>
      <c r="AU38" s="12">
        <f t="shared" si="28"/>
        <v>0</v>
      </c>
      <c r="AV38" s="41" t="str">
        <f t="shared" si="29"/>
        <v>No</v>
      </c>
      <c r="AW38" s="9">
        <f t="shared" si="30"/>
        <v>0</v>
      </c>
      <c r="AX38" s="65">
        <f t="shared" si="31"/>
        <v>2683216</v>
      </c>
      <c r="AY38" s="71">
        <f t="shared" si="15"/>
        <v>2683216</v>
      </c>
      <c r="AZ38" s="55">
        <f t="shared" si="32"/>
        <v>0</v>
      </c>
      <c r="BA38" s="17"/>
      <c r="BB38" s="4"/>
      <c r="BD38" s="4"/>
      <c r="BE38" s="4"/>
      <c r="BF38" s="4"/>
      <c r="BG38" s="4"/>
      <c r="BH38" s="4"/>
    </row>
    <row r="39" spans="1:60" ht="15" x14ac:dyDescent="0.25">
      <c r="A39" s="7" t="s">
        <v>77</v>
      </c>
      <c r="B39" s="7"/>
      <c r="C39" s="6"/>
      <c r="D39" s="6"/>
      <c r="E39" s="6"/>
      <c r="F39" s="1">
        <v>7</v>
      </c>
      <c r="G39" s="75">
        <v>82</v>
      </c>
      <c r="H39" s="7">
        <v>13</v>
      </c>
      <c r="I39" s="1" t="s">
        <v>91</v>
      </c>
      <c r="J39" s="37"/>
      <c r="K39" s="16">
        <v>274.35000000000002</v>
      </c>
      <c r="L39" s="38"/>
      <c r="M39">
        <v>101</v>
      </c>
      <c r="N39" s="16">
        <f t="shared" si="16"/>
        <v>30.3</v>
      </c>
      <c r="O39" s="16">
        <f t="shared" si="17"/>
        <v>164.61</v>
      </c>
      <c r="P39" s="16">
        <f t="shared" si="18"/>
        <v>0</v>
      </c>
      <c r="Q39" s="16">
        <f t="shared" si="19"/>
        <v>0</v>
      </c>
      <c r="R39" s="13">
        <f t="shared" si="20"/>
        <v>0.37</v>
      </c>
      <c r="S39" s="13">
        <f t="shared" si="5"/>
        <v>0</v>
      </c>
      <c r="T39" s="8">
        <f t="shared" si="6"/>
        <v>0</v>
      </c>
      <c r="U39" s="8">
        <f t="shared" si="21"/>
        <v>0</v>
      </c>
      <c r="V39" s="17">
        <v>6</v>
      </c>
      <c r="W39" s="16">
        <f t="shared" si="22"/>
        <v>1.5</v>
      </c>
      <c r="X39" s="10">
        <f t="shared" si="7"/>
        <v>30.3</v>
      </c>
      <c r="Y39" s="20">
        <f t="shared" si="23"/>
        <v>306.15000000000003</v>
      </c>
      <c r="Z39" s="16">
        <v>404552662</v>
      </c>
      <c r="AA39" s="17">
        <v>2429</v>
      </c>
      <c r="AB39" s="10">
        <f t="shared" si="8"/>
        <v>166551.12</v>
      </c>
      <c r="AC39" s="2">
        <f t="shared" si="9"/>
        <v>0.78017700000000001</v>
      </c>
      <c r="AD39" s="17">
        <v>91838</v>
      </c>
      <c r="AE39" s="2">
        <f t="shared" si="10"/>
        <v>0.73880199999999996</v>
      </c>
      <c r="AF39" s="2">
        <f t="shared" si="33"/>
        <v>0.232236</v>
      </c>
      <c r="AG39" s="39">
        <f t="shared" si="11"/>
        <v>0.232236</v>
      </c>
      <c r="AH39" s="40">
        <f t="shared" si="12"/>
        <v>0</v>
      </c>
      <c r="AI39" s="15">
        <f t="shared" si="24"/>
        <v>0.232236</v>
      </c>
      <c r="AJ39" s="17">
        <v>0</v>
      </c>
      <c r="AK39" s="45">
        <v>0</v>
      </c>
      <c r="AL39" s="12">
        <f t="shared" si="25"/>
        <v>0</v>
      </c>
      <c r="AM39" s="17">
        <v>57</v>
      </c>
      <c r="AN39">
        <v>4</v>
      </c>
      <c r="AO39" s="12">
        <f t="shared" si="26"/>
        <v>22800</v>
      </c>
      <c r="AP39" s="12">
        <f t="shared" si="13"/>
        <v>819417</v>
      </c>
      <c r="AQ39" s="12">
        <f t="shared" si="27"/>
        <v>842217</v>
      </c>
      <c r="AR39" s="9">
        <v>1223830</v>
      </c>
      <c r="AS39" s="9">
        <f t="shared" si="14"/>
        <v>842217</v>
      </c>
      <c r="AT39" s="78">
        <v>1190095</v>
      </c>
      <c r="AU39" s="12">
        <f t="shared" si="28"/>
        <v>0</v>
      </c>
      <c r="AV39" s="41" t="str">
        <f t="shared" si="29"/>
        <v>No</v>
      </c>
      <c r="AW39" s="9">
        <f t="shared" si="30"/>
        <v>0</v>
      </c>
      <c r="AX39" s="65">
        <f t="shared" si="31"/>
        <v>1190095</v>
      </c>
      <c r="AY39" s="71">
        <f t="shared" si="15"/>
        <v>1190095</v>
      </c>
      <c r="AZ39" s="55">
        <f t="shared" si="32"/>
        <v>0</v>
      </c>
      <c r="BA39" s="17"/>
      <c r="BB39" s="4"/>
      <c r="BD39" s="4"/>
      <c r="BE39" s="4"/>
      <c r="BF39" s="4"/>
      <c r="BG39" s="4"/>
      <c r="BH39" s="4"/>
    </row>
    <row r="40" spans="1:60" ht="15" x14ac:dyDescent="0.25">
      <c r="A40" s="7" t="s">
        <v>83</v>
      </c>
      <c r="B40" s="7"/>
      <c r="C40" s="6"/>
      <c r="D40" s="6"/>
      <c r="E40" s="6"/>
      <c r="F40" s="1">
        <v>4</v>
      </c>
      <c r="G40" s="75">
        <v>101</v>
      </c>
      <c r="H40" s="7">
        <v>14</v>
      </c>
      <c r="I40" s="1" t="s">
        <v>92</v>
      </c>
      <c r="J40" s="37"/>
      <c r="K40" s="16">
        <v>2688.46</v>
      </c>
      <c r="L40" s="38"/>
      <c r="M40">
        <v>995</v>
      </c>
      <c r="N40" s="16">
        <f t="shared" si="16"/>
        <v>298.5</v>
      </c>
      <c r="O40" s="16">
        <f t="shared" si="17"/>
        <v>1613.08</v>
      </c>
      <c r="P40" s="16">
        <f t="shared" si="18"/>
        <v>0</v>
      </c>
      <c r="Q40" s="16">
        <f t="shared" si="19"/>
        <v>0</v>
      </c>
      <c r="R40" s="13">
        <f t="shared" si="20"/>
        <v>0.37</v>
      </c>
      <c r="S40" s="13">
        <f t="shared" si="5"/>
        <v>0</v>
      </c>
      <c r="T40" s="8">
        <f t="shared" si="6"/>
        <v>0</v>
      </c>
      <c r="U40" s="8">
        <f t="shared" si="21"/>
        <v>0</v>
      </c>
      <c r="V40" s="17">
        <v>190</v>
      </c>
      <c r="W40" s="16">
        <f t="shared" si="22"/>
        <v>47.5</v>
      </c>
      <c r="X40" s="10">
        <f t="shared" si="7"/>
        <v>298.5</v>
      </c>
      <c r="Y40" s="20">
        <f t="shared" si="23"/>
        <v>3034.46</v>
      </c>
      <c r="Z40" s="16">
        <v>5699137173.6700001</v>
      </c>
      <c r="AA40" s="17">
        <v>28273</v>
      </c>
      <c r="AB40" s="10">
        <f t="shared" si="8"/>
        <v>201575.25</v>
      </c>
      <c r="AC40" s="2">
        <f t="shared" si="9"/>
        <v>0.944241</v>
      </c>
      <c r="AD40" s="17">
        <v>80471</v>
      </c>
      <c r="AE40" s="2">
        <f t="shared" si="10"/>
        <v>0.64735900000000002</v>
      </c>
      <c r="AF40" s="2">
        <f t="shared" si="33"/>
        <v>0.14482400000000001</v>
      </c>
      <c r="AG40" s="39">
        <f t="shared" si="11"/>
        <v>0.14482400000000001</v>
      </c>
      <c r="AH40" s="40">
        <f t="shared" si="12"/>
        <v>0</v>
      </c>
      <c r="AI40" s="15">
        <f t="shared" si="24"/>
        <v>0.14482400000000001</v>
      </c>
      <c r="AJ40" s="17">
        <v>0</v>
      </c>
      <c r="AK40" s="17">
        <v>0</v>
      </c>
      <c r="AL40" s="12">
        <f t="shared" si="25"/>
        <v>0</v>
      </c>
      <c r="AM40" s="17">
        <v>0</v>
      </c>
      <c r="AN40"/>
      <c r="AO40" s="12">
        <f t="shared" si="26"/>
        <v>0</v>
      </c>
      <c r="AP40" s="12">
        <f t="shared" si="13"/>
        <v>5064807</v>
      </c>
      <c r="AQ40" s="12">
        <f t="shared" si="27"/>
        <v>5064807</v>
      </c>
      <c r="AR40" s="9">
        <v>2211848</v>
      </c>
      <c r="AS40" s="9">
        <f t="shared" si="14"/>
        <v>5064807</v>
      </c>
      <c r="AT40" s="78">
        <v>3052263</v>
      </c>
      <c r="AU40" s="12">
        <f t="shared" si="28"/>
        <v>2012544</v>
      </c>
      <c r="AV40" s="41" t="str">
        <f t="shared" si="29"/>
        <v>Yes</v>
      </c>
      <c r="AW40" s="9">
        <f t="shared" si="30"/>
        <v>402509</v>
      </c>
      <c r="AX40" s="65">
        <f t="shared" si="31"/>
        <v>3454772</v>
      </c>
      <c r="AY40" s="71">
        <f t="shared" si="15"/>
        <v>3454772</v>
      </c>
      <c r="AZ40" s="55">
        <f t="shared" si="32"/>
        <v>402509</v>
      </c>
      <c r="BA40" s="17"/>
      <c r="BB40" s="4"/>
      <c r="BD40" s="4"/>
      <c r="BE40" s="4"/>
      <c r="BF40" s="4"/>
      <c r="BG40" s="4"/>
      <c r="BH40" s="4"/>
    </row>
    <row r="41" spans="1:60" ht="15" x14ac:dyDescent="0.25">
      <c r="A41" s="7" t="s">
        <v>93</v>
      </c>
      <c r="B41" s="7">
        <v>1</v>
      </c>
      <c r="C41" s="6">
        <v>1</v>
      </c>
      <c r="D41" s="6">
        <v>0</v>
      </c>
      <c r="E41" s="6">
        <v>1</v>
      </c>
      <c r="F41" s="1">
        <v>10</v>
      </c>
      <c r="G41" s="76">
        <v>4</v>
      </c>
      <c r="H41" s="7">
        <v>15</v>
      </c>
      <c r="I41" s="1" t="s">
        <v>94</v>
      </c>
      <c r="J41" s="37"/>
      <c r="K41" s="16">
        <v>19091.97</v>
      </c>
      <c r="L41" s="43"/>
      <c r="M41">
        <v>15401</v>
      </c>
      <c r="N41" s="16">
        <f t="shared" si="16"/>
        <v>4620.3</v>
      </c>
      <c r="O41" s="16">
        <f t="shared" si="17"/>
        <v>11455.18</v>
      </c>
      <c r="P41" s="16">
        <f t="shared" si="18"/>
        <v>3945.8199999999997</v>
      </c>
      <c r="Q41" s="16">
        <f t="shared" si="19"/>
        <v>591.87</v>
      </c>
      <c r="R41" s="13">
        <f t="shared" si="20"/>
        <v>0.81</v>
      </c>
      <c r="S41" s="13">
        <f t="shared" si="5"/>
        <v>0.21000000000000008</v>
      </c>
      <c r="T41" s="8">
        <f t="shared" si="6"/>
        <v>4009.31</v>
      </c>
      <c r="U41" s="8">
        <f t="shared" si="21"/>
        <v>601.4</v>
      </c>
      <c r="V41" s="17">
        <v>5135</v>
      </c>
      <c r="W41" s="16">
        <f t="shared" si="22"/>
        <v>1283.75</v>
      </c>
      <c r="X41" s="10">
        <f t="shared" si="7"/>
        <v>4620.3</v>
      </c>
      <c r="Y41" s="20">
        <f t="shared" si="23"/>
        <v>25587.89</v>
      </c>
      <c r="Z41" s="16">
        <v>11123105400.33</v>
      </c>
      <c r="AA41" s="17">
        <v>148654</v>
      </c>
      <c r="AB41" s="10">
        <f t="shared" si="8"/>
        <v>74825.47</v>
      </c>
      <c r="AC41" s="2">
        <f t="shared" si="9"/>
        <v>0.35050599999999998</v>
      </c>
      <c r="AD41" s="17">
        <v>47484</v>
      </c>
      <c r="AE41" s="2">
        <f t="shared" si="10"/>
        <v>0.38199100000000002</v>
      </c>
      <c r="AF41" s="2">
        <f t="shared" si="33"/>
        <v>0.64004899999999998</v>
      </c>
      <c r="AG41" s="39">
        <f t="shared" si="11"/>
        <v>0.64004899999999998</v>
      </c>
      <c r="AH41" s="40">
        <f t="shared" si="12"/>
        <v>0.06</v>
      </c>
      <c r="AI41" s="15">
        <f t="shared" si="24"/>
        <v>0.70004899999999992</v>
      </c>
      <c r="AJ41" s="17">
        <v>0</v>
      </c>
      <c r="AK41" s="17">
        <v>0</v>
      </c>
      <c r="AL41" s="12">
        <f t="shared" si="25"/>
        <v>0</v>
      </c>
      <c r="AM41" s="17">
        <v>0</v>
      </c>
      <c r="AN41"/>
      <c r="AO41" s="12">
        <f t="shared" si="26"/>
        <v>0</v>
      </c>
      <c r="AP41" s="12">
        <f t="shared" si="13"/>
        <v>206444753</v>
      </c>
      <c r="AQ41" s="12">
        <f t="shared" si="27"/>
        <v>206444753</v>
      </c>
      <c r="AR41" s="9">
        <v>181105390</v>
      </c>
      <c r="AS41" s="9">
        <f t="shared" si="14"/>
        <v>206444753</v>
      </c>
      <c r="AT41" s="78">
        <v>188959875</v>
      </c>
      <c r="AU41" s="12">
        <f t="shared" si="28"/>
        <v>17484878</v>
      </c>
      <c r="AV41" s="41" t="str">
        <f t="shared" si="29"/>
        <v>Yes</v>
      </c>
      <c r="AW41" s="9">
        <f t="shared" si="30"/>
        <v>3496976</v>
      </c>
      <c r="AX41" s="65">
        <f t="shared" si="31"/>
        <v>192456851</v>
      </c>
      <c r="AY41" s="71">
        <f t="shared" si="15"/>
        <v>192456851</v>
      </c>
      <c r="AZ41" s="55">
        <f t="shared" si="32"/>
        <v>3496976</v>
      </c>
      <c r="BA41" s="17"/>
      <c r="BB41" s="4"/>
      <c r="BD41" s="4"/>
      <c r="BE41" s="4"/>
      <c r="BF41" s="4"/>
      <c r="BG41" s="4"/>
      <c r="BH41" s="4"/>
    </row>
    <row r="42" spans="1:60" ht="15" x14ac:dyDescent="0.25">
      <c r="A42" s="7" t="s">
        <v>73</v>
      </c>
      <c r="B42" s="7"/>
      <c r="C42" s="6"/>
      <c r="D42" s="6"/>
      <c r="E42" s="6"/>
      <c r="F42" s="1">
        <v>2</v>
      </c>
      <c r="G42" s="75">
        <v>155</v>
      </c>
      <c r="H42" s="7">
        <v>16</v>
      </c>
      <c r="I42" s="1" t="s">
        <v>95</v>
      </c>
      <c r="J42" s="37"/>
      <c r="K42" s="16">
        <v>134.07</v>
      </c>
      <c r="L42" s="38"/>
      <c r="M42">
        <v>17</v>
      </c>
      <c r="N42" s="16">
        <f t="shared" si="16"/>
        <v>5.0999999999999996</v>
      </c>
      <c r="O42" s="16">
        <f t="shared" si="17"/>
        <v>80.44</v>
      </c>
      <c r="P42" s="16">
        <f t="shared" si="18"/>
        <v>0</v>
      </c>
      <c r="Q42" s="16">
        <f t="shared" si="19"/>
        <v>0</v>
      </c>
      <c r="R42" s="13">
        <f t="shared" si="20"/>
        <v>0.13</v>
      </c>
      <c r="S42" s="13">
        <f t="shared" si="5"/>
        <v>0</v>
      </c>
      <c r="T42" s="8">
        <f t="shared" si="6"/>
        <v>0</v>
      </c>
      <c r="U42" s="8">
        <f t="shared" si="21"/>
        <v>0</v>
      </c>
      <c r="V42" s="17">
        <v>1</v>
      </c>
      <c r="W42" s="16">
        <f t="shared" si="22"/>
        <v>0.25</v>
      </c>
      <c r="X42" s="10">
        <f t="shared" si="7"/>
        <v>5.0999999999999996</v>
      </c>
      <c r="Y42" s="20">
        <f t="shared" si="23"/>
        <v>139.41999999999999</v>
      </c>
      <c r="Z42" s="16">
        <v>561587379.33000004</v>
      </c>
      <c r="AA42" s="17">
        <v>1662</v>
      </c>
      <c r="AB42" s="10">
        <f t="shared" si="8"/>
        <v>337898.54</v>
      </c>
      <c r="AC42" s="2">
        <f t="shared" si="9"/>
        <v>1.582822</v>
      </c>
      <c r="AD42" s="17">
        <v>130186</v>
      </c>
      <c r="AE42" s="2">
        <f t="shared" si="10"/>
        <v>1.0472969999999999</v>
      </c>
      <c r="AF42" s="2">
        <f t="shared" si="33"/>
        <v>-0.42216500000000001</v>
      </c>
      <c r="AG42" s="39">
        <f t="shared" si="11"/>
        <v>0.01</v>
      </c>
      <c r="AH42" s="40">
        <f t="shared" si="12"/>
        <v>0</v>
      </c>
      <c r="AI42" s="15">
        <f t="shared" si="24"/>
        <v>0.01</v>
      </c>
      <c r="AJ42" s="17">
        <v>134</v>
      </c>
      <c r="AK42" s="17">
        <v>13</v>
      </c>
      <c r="AL42" s="12">
        <f t="shared" si="25"/>
        <v>174200</v>
      </c>
      <c r="AM42" s="17">
        <v>0</v>
      </c>
      <c r="AN42"/>
      <c r="AO42" s="12">
        <f t="shared" si="26"/>
        <v>0</v>
      </c>
      <c r="AP42" s="12">
        <f t="shared" si="13"/>
        <v>16068</v>
      </c>
      <c r="AQ42" s="12">
        <f t="shared" si="27"/>
        <v>190268</v>
      </c>
      <c r="AR42" s="9">
        <v>23014</v>
      </c>
      <c r="AS42" s="9">
        <f t="shared" si="14"/>
        <v>190268</v>
      </c>
      <c r="AT42" s="78">
        <v>61058</v>
      </c>
      <c r="AU42" s="12">
        <f t="shared" si="28"/>
        <v>129210</v>
      </c>
      <c r="AV42" s="41" t="str">
        <f t="shared" si="29"/>
        <v>Yes</v>
      </c>
      <c r="AW42" s="9">
        <f t="shared" si="30"/>
        <v>25842</v>
      </c>
      <c r="AX42" s="65">
        <f t="shared" si="31"/>
        <v>86900</v>
      </c>
      <c r="AY42" s="71">
        <f t="shared" si="15"/>
        <v>86900</v>
      </c>
      <c r="AZ42" s="55">
        <f t="shared" si="32"/>
        <v>25842</v>
      </c>
      <c r="BA42" s="17"/>
      <c r="BB42" s="4"/>
      <c r="BD42" s="4"/>
      <c r="BE42" s="4"/>
      <c r="BF42" s="4"/>
      <c r="BG42" s="4"/>
      <c r="BH42" s="4"/>
    </row>
    <row r="43" spans="1:60" ht="15" x14ac:dyDescent="0.25">
      <c r="A43" s="7" t="s">
        <v>88</v>
      </c>
      <c r="B43" s="7"/>
      <c r="C43" s="6">
        <v>1</v>
      </c>
      <c r="D43" s="6">
        <v>1</v>
      </c>
      <c r="E43" s="6"/>
      <c r="F43" s="1">
        <v>9</v>
      </c>
      <c r="G43" s="76">
        <v>17</v>
      </c>
      <c r="H43" s="7">
        <v>17</v>
      </c>
      <c r="I43" s="1" t="s">
        <v>96</v>
      </c>
      <c r="J43" s="37"/>
      <c r="K43" s="16">
        <v>7975.89</v>
      </c>
      <c r="L43" s="43"/>
      <c r="M43">
        <v>4276</v>
      </c>
      <c r="N43" s="16">
        <f t="shared" si="16"/>
        <v>1282.8</v>
      </c>
      <c r="O43" s="16">
        <f t="shared" si="17"/>
        <v>4785.53</v>
      </c>
      <c r="P43" s="16">
        <f t="shared" si="18"/>
        <v>0</v>
      </c>
      <c r="Q43" s="16">
        <f t="shared" si="19"/>
        <v>0</v>
      </c>
      <c r="R43" s="13">
        <f t="shared" si="20"/>
        <v>0.54</v>
      </c>
      <c r="S43" s="13">
        <f t="shared" si="5"/>
        <v>0</v>
      </c>
      <c r="T43" s="8">
        <f t="shared" si="6"/>
        <v>0</v>
      </c>
      <c r="U43" s="8">
        <f t="shared" si="21"/>
        <v>0</v>
      </c>
      <c r="V43" s="17">
        <v>475</v>
      </c>
      <c r="W43" s="16">
        <f t="shared" si="22"/>
        <v>118.75</v>
      </c>
      <c r="X43" s="10">
        <f t="shared" si="7"/>
        <v>1282.8</v>
      </c>
      <c r="Y43" s="20">
        <f t="shared" si="23"/>
        <v>9377.44</v>
      </c>
      <c r="Z43" s="16">
        <v>6333403954</v>
      </c>
      <c r="AA43" s="17">
        <v>60833</v>
      </c>
      <c r="AB43" s="10">
        <f t="shared" si="8"/>
        <v>104111.32</v>
      </c>
      <c r="AC43" s="2">
        <f t="shared" si="9"/>
        <v>0.48769000000000001</v>
      </c>
      <c r="AD43" s="17">
        <v>68485</v>
      </c>
      <c r="AE43" s="2">
        <f t="shared" si="10"/>
        <v>0.55093599999999998</v>
      </c>
      <c r="AF43" s="2">
        <f t="shared" si="33"/>
        <v>0.493336</v>
      </c>
      <c r="AG43" s="39">
        <f t="shared" si="11"/>
        <v>0.493336</v>
      </c>
      <c r="AH43" s="40">
        <f t="shared" si="12"/>
        <v>0.03</v>
      </c>
      <c r="AI43" s="15">
        <f t="shared" si="24"/>
        <v>0.52333600000000002</v>
      </c>
      <c r="AJ43" s="17">
        <v>0</v>
      </c>
      <c r="AK43" s="17">
        <v>0</v>
      </c>
      <c r="AL43" s="12">
        <f t="shared" si="25"/>
        <v>0</v>
      </c>
      <c r="AM43" s="17">
        <v>0</v>
      </c>
      <c r="AN43"/>
      <c r="AO43" s="12">
        <f t="shared" si="26"/>
        <v>0</v>
      </c>
      <c r="AP43" s="12">
        <f t="shared" si="13"/>
        <v>56559536</v>
      </c>
      <c r="AQ43" s="12">
        <f t="shared" si="27"/>
        <v>56559536</v>
      </c>
      <c r="AR43" s="9">
        <v>44853676</v>
      </c>
      <c r="AS43" s="9">
        <f t="shared" si="14"/>
        <v>56559536</v>
      </c>
      <c r="AT43" s="78">
        <v>49384216</v>
      </c>
      <c r="AU43" s="12">
        <f t="shared" si="28"/>
        <v>7175320</v>
      </c>
      <c r="AV43" s="41" t="str">
        <f t="shared" si="29"/>
        <v>Yes</v>
      </c>
      <c r="AW43" s="9">
        <f t="shared" si="30"/>
        <v>1435064</v>
      </c>
      <c r="AX43" s="65">
        <f t="shared" si="31"/>
        <v>50819280</v>
      </c>
      <c r="AY43" s="71">
        <f t="shared" si="15"/>
        <v>50819280</v>
      </c>
      <c r="AZ43" s="55">
        <f t="shared" si="32"/>
        <v>1435064</v>
      </c>
      <c r="BA43" s="17"/>
      <c r="BB43" s="4"/>
      <c r="BD43" s="4"/>
      <c r="BE43" s="4"/>
      <c r="BF43" s="4"/>
      <c r="BG43" s="4"/>
      <c r="BH43" s="4"/>
    </row>
    <row r="44" spans="1:60" ht="15" x14ac:dyDescent="0.25">
      <c r="A44" s="7" t="s">
        <v>79</v>
      </c>
      <c r="B44" s="7"/>
      <c r="C44" s="6"/>
      <c r="D44" s="6"/>
      <c r="E44" s="6"/>
      <c r="F44" s="1">
        <v>2</v>
      </c>
      <c r="G44" s="75">
        <v>134</v>
      </c>
      <c r="H44" s="7">
        <v>18</v>
      </c>
      <c r="I44" s="1" t="s">
        <v>97</v>
      </c>
      <c r="J44" s="37"/>
      <c r="K44" s="16">
        <v>2623.38</v>
      </c>
      <c r="L44" s="38"/>
      <c r="M44">
        <v>589</v>
      </c>
      <c r="N44" s="16">
        <f t="shared" si="16"/>
        <v>176.7</v>
      </c>
      <c r="O44" s="16">
        <f t="shared" si="17"/>
        <v>1574.03</v>
      </c>
      <c r="P44" s="16">
        <f t="shared" si="18"/>
        <v>0</v>
      </c>
      <c r="Q44" s="16">
        <f t="shared" si="19"/>
        <v>0</v>
      </c>
      <c r="R44" s="13">
        <f t="shared" si="20"/>
        <v>0.22</v>
      </c>
      <c r="S44" s="13">
        <f t="shared" si="5"/>
        <v>0</v>
      </c>
      <c r="T44" s="8">
        <f t="shared" si="6"/>
        <v>0</v>
      </c>
      <c r="U44" s="8">
        <f t="shared" si="21"/>
        <v>0</v>
      </c>
      <c r="V44" s="17">
        <v>101</v>
      </c>
      <c r="W44" s="16">
        <f t="shared" si="22"/>
        <v>25.25</v>
      </c>
      <c r="X44" s="10">
        <f t="shared" si="7"/>
        <v>176.7</v>
      </c>
      <c r="Y44" s="20">
        <f t="shared" si="23"/>
        <v>2825.33</v>
      </c>
      <c r="Z44" s="16">
        <v>3715761496.3299999</v>
      </c>
      <c r="AA44" s="17">
        <v>17528</v>
      </c>
      <c r="AB44" s="10">
        <f t="shared" si="8"/>
        <v>211990.04</v>
      </c>
      <c r="AC44" s="2">
        <f t="shared" si="9"/>
        <v>0.99302699999999999</v>
      </c>
      <c r="AD44" s="17">
        <v>117292</v>
      </c>
      <c r="AE44" s="2">
        <f t="shared" si="10"/>
        <v>0.94357000000000002</v>
      </c>
      <c r="AF44" s="2">
        <f t="shared" si="33"/>
        <v>2.181E-2</v>
      </c>
      <c r="AG44" s="39">
        <f t="shared" si="11"/>
        <v>2.181E-2</v>
      </c>
      <c r="AH44" s="40">
        <f t="shared" si="12"/>
        <v>0</v>
      </c>
      <c r="AI44" s="15">
        <f t="shared" si="24"/>
        <v>2.181E-2</v>
      </c>
      <c r="AJ44" s="17">
        <v>0</v>
      </c>
      <c r="AK44" s="17">
        <v>0</v>
      </c>
      <c r="AL44" s="12">
        <f t="shared" si="25"/>
        <v>0</v>
      </c>
      <c r="AM44" s="17">
        <v>0</v>
      </c>
      <c r="AN44"/>
      <c r="AO44" s="12">
        <f t="shared" si="26"/>
        <v>0</v>
      </c>
      <c r="AP44" s="12">
        <f t="shared" si="13"/>
        <v>710176</v>
      </c>
      <c r="AQ44" s="12">
        <f t="shared" si="27"/>
        <v>710176</v>
      </c>
      <c r="AR44" s="9">
        <v>1417583</v>
      </c>
      <c r="AS44" s="9">
        <f t="shared" si="14"/>
        <v>710176</v>
      </c>
      <c r="AT44" s="78">
        <v>962317</v>
      </c>
      <c r="AU44" s="12">
        <f t="shared" si="28"/>
        <v>0</v>
      </c>
      <c r="AV44" s="41" t="str">
        <f t="shared" si="29"/>
        <v>No</v>
      </c>
      <c r="AW44" s="9">
        <f t="shared" si="30"/>
        <v>0</v>
      </c>
      <c r="AX44" s="65">
        <f t="shared" si="31"/>
        <v>962317</v>
      </c>
      <c r="AY44" s="71">
        <f t="shared" si="15"/>
        <v>962317</v>
      </c>
      <c r="AZ44" s="55">
        <f t="shared" si="32"/>
        <v>0</v>
      </c>
      <c r="BA44" s="17"/>
      <c r="BB44" s="4"/>
      <c r="BD44" s="4"/>
      <c r="BE44" s="4"/>
      <c r="BF44" s="4"/>
      <c r="BG44" s="4"/>
      <c r="BH44" s="4"/>
    </row>
    <row r="45" spans="1:60" ht="15" x14ac:dyDescent="0.25">
      <c r="A45" s="7" t="s">
        <v>77</v>
      </c>
      <c r="B45" s="7"/>
      <c r="C45" s="6"/>
      <c r="D45" s="6"/>
      <c r="E45" s="6"/>
      <c r="F45" s="1">
        <v>9</v>
      </c>
      <c r="G45" s="77">
        <v>59</v>
      </c>
      <c r="H45" s="7">
        <v>19</v>
      </c>
      <c r="I45" s="1" t="s">
        <v>98</v>
      </c>
      <c r="J45" s="37"/>
      <c r="K45" s="16">
        <v>1232.28</v>
      </c>
      <c r="L45" s="44"/>
      <c r="M45">
        <v>389</v>
      </c>
      <c r="N45" s="16">
        <f t="shared" si="16"/>
        <v>116.7</v>
      </c>
      <c r="O45" s="16">
        <f t="shared" si="17"/>
        <v>739.37</v>
      </c>
      <c r="P45" s="16">
        <f t="shared" si="18"/>
        <v>0</v>
      </c>
      <c r="Q45" s="16">
        <f t="shared" si="19"/>
        <v>0</v>
      </c>
      <c r="R45" s="13">
        <f t="shared" si="20"/>
        <v>0.32</v>
      </c>
      <c r="S45" s="13">
        <f t="shared" si="5"/>
        <v>0</v>
      </c>
      <c r="T45" s="8">
        <f t="shared" si="6"/>
        <v>0</v>
      </c>
      <c r="U45" s="8">
        <f t="shared" si="21"/>
        <v>0</v>
      </c>
      <c r="V45" s="17">
        <v>15</v>
      </c>
      <c r="W45" s="16">
        <f t="shared" si="22"/>
        <v>3.75</v>
      </c>
      <c r="X45" s="10">
        <f t="shared" si="7"/>
        <v>116.7</v>
      </c>
      <c r="Y45" s="20">
        <f t="shared" si="23"/>
        <v>1352.73</v>
      </c>
      <c r="Z45" s="16">
        <v>938561810.33000004</v>
      </c>
      <c r="AA45" s="17">
        <v>8450</v>
      </c>
      <c r="AB45" s="10">
        <f t="shared" si="8"/>
        <v>111072.4</v>
      </c>
      <c r="AC45" s="2">
        <f t="shared" si="9"/>
        <v>0.52029800000000004</v>
      </c>
      <c r="AD45" s="17">
        <v>75993</v>
      </c>
      <c r="AE45" s="2">
        <f t="shared" si="10"/>
        <v>0.61133499999999996</v>
      </c>
      <c r="AF45" s="2">
        <f t="shared" si="33"/>
        <v>0.45239099999999999</v>
      </c>
      <c r="AG45" s="39">
        <f t="shared" si="11"/>
        <v>0.45239099999999999</v>
      </c>
      <c r="AH45" s="40">
        <f t="shared" si="12"/>
        <v>0</v>
      </c>
      <c r="AI45" s="15">
        <f t="shared" si="24"/>
        <v>0.45239099999999999</v>
      </c>
      <c r="AJ45" s="17">
        <v>0</v>
      </c>
      <c r="AK45" s="45">
        <v>0</v>
      </c>
      <c r="AL45" s="12">
        <f t="shared" si="25"/>
        <v>0</v>
      </c>
      <c r="AM45" s="17">
        <v>228</v>
      </c>
      <c r="AN45">
        <v>4</v>
      </c>
      <c r="AO45" s="12">
        <f t="shared" si="26"/>
        <v>91200</v>
      </c>
      <c r="AP45" s="12">
        <f t="shared" si="13"/>
        <v>7052872</v>
      </c>
      <c r="AQ45" s="12">
        <f t="shared" si="27"/>
        <v>7144072</v>
      </c>
      <c r="AR45" s="9">
        <v>6975373</v>
      </c>
      <c r="AS45" s="9">
        <f t="shared" si="14"/>
        <v>7144072</v>
      </c>
      <c r="AT45" s="78">
        <v>6926095</v>
      </c>
      <c r="AU45" s="12">
        <f t="shared" si="28"/>
        <v>217977</v>
      </c>
      <c r="AV45" s="41" t="str">
        <f t="shared" si="29"/>
        <v>Yes</v>
      </c>
      <c r="AW45" s="9">
        <f t="shared" si="30"/>
        <v>43595</v>
      </c>
      <c r="AX45" s="65">
        <f t="shared" si="31"/>
        <v>6969690</v>
      </c>
      <c r="AY45" s="71">
        <f t="shared" si="15"/>
        <v>6969690</v>
      </c>
      <c r="AZ45" s="55">
        <f t="shared" si="32"/>
        <v>43595</v>
      </c>
      <c r="BA45" s="17"/>
      <c r="BB45" s="4"/>
      <c r="BD45" s="4"/>
      <c r="BE45" s="4"/>
      <c r="BF45" s="4"/>
      <c r="BG45" s="4"/>
      <c r="BH45" s="4"/>
    </row>
    <row r="46" spans="1:60" ht="15" x14ac:dyDescent="0.25">
      <c r="A46" s="7" t="s">
        <v>73</v>
      </c>
      <c r="B46" s="7"/>
      <c r="C46" s="6"/>
      <c r="D46" s="6"/>
      <c r="E46" s="6"/>
      <c r="F46" s="1">
        <v>3</v>
      </c>
      <c r="G46" s="75">
        <v>93</v>
      </c>
      <c r="H46" s="7">
        <v>20</v>
      </c>
      <c r="I46" s="1" t="s">
        <v>99</v>
      </c>
      <c r="J46" s="37"/>
      <c r="K46" s="16">
        <v>1454.02</v>
      </c>
      <c r="L46" s="38"/>
      <c r="M46">
        <v>172</v>
      </c>
      <c r="N46" s="16">
        <f t="shared" si="16"/>
        <v>51.6</v>
      </c>
      <c r="O46" s="16">
        <f t="shared" si="17"/>
        <v>872.41</v>
      </c>
      <c r="P46" s="16">
        <f t="shared" si="18"/>
        <v>0</v>
      </c>
      <c r="Q46" s="16">
        <f t="shared" si="19"/>
        <v>0</v>
      </c>
      <c r="R46" s="13">
        <f t="shared" si="20"/>
        <v>0.12</v>
      </c>
      <c r="S46" s="13">
        <f t="shared" si="5"/>
        <v>0</v>
      </c>
      <c r="T46" s="8">
        <f t="shared" si="6"/>
        <v>0</v>
      </c>
      <c r="U46" s="8">
        <f t="shared" si="21"/>
        <v>0</v>
      </c>
      <c r="V46" s="17">
        <v>27</v>
      </c>
      <c r="W46" s="16">
        <f t="shared" si="22"/>
        <v>6.75</v>
      </c>
      <c r="X46" s="10">
        <f t="shared" si="7"/>
        <v>51.6</v>
      </c>
      <c r="Y46" s="20">
        <f t="shared" si="23"/>
        <v>1512.37</v>
      </c>
      <c r="Z46" s="16">
        <v>1465766203</v>
      </c>
      <c r="AA46" s="17">
        <v>9519</v>
      </c>
      <c r="AB46" s="10">
        <f t="shared" si="8"/>
        <v>153983.21</v>
      </c>
      <c r="AC46" s="2">
        <f t="shared" si="9"/>
        <v>0.72130499999999997</v>
      </c>
      <c r="AD46" s="17">
        <v>129783</v>
      </c>
      <c r="AE46" s="2">
        <f t="shared" si="10"/>
        <v>1.044055</v>
      </c>
      <c r="AF46" s="2">
        <f t="shared" si="33"/>
        <v>0.18187</v>
      </c>
      <c r="AG46" s="39">
        <f t="shared" si="11"/>
        <v>0.18187</v>
      </c>
      <c r="AH46" s="40">
        <f t="shared" si="12"/>
        <v>0</v>
      </c>
      <c r="AI46" s="15">
        <f t="shared" si="24"/>
        <v>0.18187</v>
      </c>
      <c r="AJ46" s="17">
        <v>1455</v>
      </c>
      <c r="AK46" s="17">
        <v>13</v>
      </c>
      <c r="AL46" s="12">
        <f t="shared" si="25"/>
        <v>1891500</v>
      </c>
      <c r="AM46" s="17">
        <v>0</v>
      </c>
      <c r="AN46"/>
      <c r="AO46" s="12">
        <f t="shared" si="26"/>
        <v>0</v>
      </c>
      <c r="AP46" s="12">
        <f t="shared" si="13"/>
        <v>3170006</v>
      </c>
      <c r="AQ46" s="12">
        <f t="shared" si="27"/>
        <v>5061506</v>
      </c>
      <c r="AR46" s="9">
        <v>4359350</v>
      </c>
      <c r="AS46" s="9">
        <f t="shared" si="14"/>
        <v>5061506</v>
      </c>
      <c r="AT46" s="78">
        <v>4190818</v>
      </c>
      <c r="AU46" s="12">
        <f t="shared" si="28"/>
        <v>870688</v>
      </c>
      <c r="AV46" s="41" t="str">
        <f t="shared" si="29"/>
        <v>Yes</v>
      </c>
      <c r="AW46" s="9">
        <f t="shared" si="30"/>
        <v>174138</v>
      </c>
      <c r="AX46" s="65">
        <f t="shared" si="31"/>
        <v>4364956</v>
      </c>
      <c r="AY46" s="71">
        <f t="shared" si="15"/>
        <v>4364956</v>
      </c>
      <c r="AZ46" s="55">
        <f t="shared" si="32"/>
        <v>174138</v>
      </c>
      <c r="BA46" s="17"/>
      <c r="BB46" s="4"/>
      <c r="BD46" s="4"/>
      <c r="BE46" s="4"/>
      <c r="BF46" s="4"/>
      <c r="BG46" s="4"/>
      <c r="BH46" s="4"/>
    </row>
    <row r="47" spans="1:60" ht="15" x14ac:dyDescent="0.25">
      <c r="A47" s="7" t="s">
        <v>77</v>
      </c>
      <c r="B47" s="7"/>
      <c r="C47" s="6"/>
      <c r="D47" s="6"/>
      <c r="E47" s="6"/>
      <c r="F47" s="1">
        <v>4</v>
      </c>
      <c r="G47" s="75">
        <v>96</v>
      </c>
      <c r="H47" s="7">
        <v>21</v>
      </c>
      <c r="I47" s="1" t="s">
        <v>100</v>
      </c>
      <c r="J47" s="37"/>
      <c r="K47" s="16">
        <v>101.82</v>
      </c>
      <c r="L47" s="38"/>
      <c r="M47">
        <v>30</v>
      </c>
      <c r="N47" s="16">
        <f t="shared" si="16"/>
        <v>9</v>
      </c>
      <c r="O47" s="16">
        <f t="shared" si="17"/>
        <v>61.09</v>
      </c>
      <c r="P47" s="16">
        <f t="shared" si="18"/>
        <v>0</v>
      </c>
      <c r="Q47" s="16">
        <f t="shared" si="19"/>
        <v>0</v>
      </c>
      <c r="R47" s="13">
        <f t="shared" si="20"/>
        <v>0.28999999999999998</v>
      </c>
      <c r="S47" s="13">
        <f t="shared" si="5"/>
        <v>0</v>
      </c>
      <c r="T47" s="8">
        <f t="shared" si="6"/>
        <v>0</v>
      </c>
      <c r="U47" s="8">
        <f t="shared" si="21"/>
        <v>0</v>
      </c>
      <c r="V47" s="17">
        <v>1</v>
      </c>
      <c r="W47" s="16">
        <f t="shared" si="22"/>
        <v>0.25</v>
      </c>
      <c r="X47" s="10">
        <f t="shared" si="7"/>
        <v>9</v>
      </c>
      <c r="Y47" s="20">
        <f t="shared" si="23"/>
        <v>111.07</v>
      </c>
      <c r="Z47" s="16">
        <v>270808819.67000002</v>
      </c>
      <c r="AA47" s="17">
        <v>1080</v>
      </c>
      <c r="AB47" s="10">
        <f t="shared" si="8"/>
        <v>250748.91</v>
      </c>
      <c r="AC47" s="2">
        <f t="shared" si="9"/>
        <v>1.1745859999999999</v>
      </c>
      <c r="AD47" s="17">
        <v>68750</v>
      </c>
      <c r="AE47" s="2">
        <f t="shared" si="10"/>
        <v>0.553068</v>
      </c>
      <c r="AF47" s="2">
        <f t="shared" si="33"/>
        <v>1.1868999999999999E-2</v>
      </c>
      <c r="AG47" s="39">
        <f t="shared" si="11"/>
        <v>1.1868999999999999E-2</v>
      </c>
      <c r="AH47" s="40">
        <f t="shared" si="12"/>
        <v>0</v>
      </c>
      <c r="AI47" s="15">
        <f t="shared" si="24"/>
        <v>1.1868999999999999E-2</v>
      </c>
      <c r="AJ47" s="17">
        <v>31</v>
      </c>
      <c r="AK47" s="17">
        <v>4</v>
      </c>
      <c r="AL47" s="12">
        <f t="shared" si="25"/>
        <v>12400</v>
      </c>
      <c r="AM47" s="17">
        <v>0</v>
      </c>
      <c r="AN47"/>
      <c r="AO47" s="12">
        <f t="shared" si="26"/>
        <v>0</v>
      </c>
      <c r="AP47" s="12">
        <f t="shared" si="13"/>
        <v>15193</v>
      </c>
      <c r="AQ47" s="12">
        <f t="shared" si="27"/>
        <v>27593</v>
      </c>
      <c r="AR47" s="9">
        <v>177216</v>
      </c>
      <c r="AS47" s="9">
        <f t="shared" si="14"/>
        <v>27593</v>
      </c>
      <c r="AT47" s="78">
        <v>125752</v>
      </c>
      <c r="AU47" s="12">
        <f t="shared" si="28"/>
        <v>0</v>
      </c>
      <c r="AV47" s="41" t="str">
        <f t="shared" si="29"/>
        <v>No</v>
      </c>
      <c r="AW47" s="9">
        <f t="shared" si="30"/>
        <v>0</v>
      </c>
      <c r="AX47" s="65">
        <f t="shared" si="31"/>
        <v>125752</v>
      </c>
      <c r="AY47" s="71">
        <f t="shared" si="15"/>
        <v>125752</v>
      </c>
      <c r="AZ47" s="55">
        <f t="shared" si="32"/>
        <v>0</v>
      </c>
      <c r="BA47" s="17"/>
      <c r="BB47" s="4"/>
      <c r="BD47" s="4"/>
      <c r="BE47" s="4"/>
      <c r="BF47" s="4"/>
      <c r="BG47" s="4"/>
      <c r="BH47" s="4"/>
    </row>
    <row r="48" spans="1:60" ht="15" x14ac:dyDescent="0.25">
      <c r="A48" s="7" t="s">
        <v>101</v>
      </c>
      <c r="B48" s="7"/>
      <c r="C48" s="6"/>
      <c r="D48" s="6"/>
      <c r="E48" s="6"/>
      <c r="F48" s="1">
        <v>8</v>
      </c>
      <c r="G48" s="75">
        <v>56</v>
      </c>
      <c r="H48" s="7">
        <v>22</v>
      </c>
      <c r="I48" s="1" t="s">
        <v>102</v>
      </c>
      <c r="J48" s="37"/>
      <c r="K48" s="16">
        <v>618.03</v>
      </c>
      <c r="L48" s="38"/>
      <c r="M48">
        <v>178</v>
      </c>
      <c r="N48" s="16">
        <f t="shared" si="16"/>
        <v>53.4</v>
      </c>
      <c r="O48" s="16">
        <f t="shared" si="17"/>
        <v>370.82</v>
      </c>
      <c r="P48" s="16">
        <f t="shared" si="18"/>
        <v>0</v>
      </c>
      <c r="Q48" s="16">
        <f t="shared" si="19"/>
        <v>0</v>
      </c>
      <c r="R48" s="13">
        <f t="shared" si="20"/>
        <v>0.28999999999999998</v>
      </c>
      <c r="S48" s="13">
        <f t="shared" si="5"/>
        <v>0</v>
      </c>
      <c r="T48" s="8">
        <f t="shared" si="6"/>
        <v>0</v>
      </c>
      <c r="U48" s="8">
        <f t="shared" si="21"/>
        <v>0</v>
      </c>
      <c r="V48" s="17">
        <v>4</v>
      </c>
      <c r="W48" s="16">
        <f t="shared" si="22"/>
        <v>1</v>
      </c>
      <c r="X48" s="10">
        <f t="shared" si="7"/>
        <v>53.4</v>
      </c>
      <c r="Y48" s="20">
        <f t="shared" si="23"/>
        <v>672.43</v>
      </c>
      <c r="Z48" s="16">
        <v>601847814.66999996</v>
      </c>
      <c r="AA48" s="17">
        <v>5045</v>
      </c>
      <c r="AB48" s="10">
        <f t="shared" si="8"/>
        <v>119295.9</v>
      </c>
      <c r="AC48" s="2">
        <f t="shared" si="9"/>
        <v>0.55881899999999995</v>
      </c>
      <c r="AD48" s="17">
        <v>86178</v>
      </c>
      <c r="AE48" s="2">
        <f t="shared" si="10"/>
        <v>0.69326900000000002</v>
      </c>
      <c r="AF48" s="2">
        <f t="shared" si="33"/>
        <v>0.40084599999999998</v>
      </c>
      <c r="AG48" s="39">
        <f t="shared" si="11"/>
        <v>0.40084599999999998</v>
      </c>
      <c r="AH48" s="40">
        <f t="shared" si="12"/>
        <v>0</v>
      </c>
      <c r="AI48" s="15">
        <f t="shared" si="24"/>
        <v>0.40084599999999998</v>
      </c>
      <c r="AJ48" s="17">
        <v>0</v>
      </c>
      <c r="AK48" s="45">
        <v>0</v>
      </c>
      <c r="AL48" s="12">
        <f t="shared" si="25"/>
        <v>0</v>
      </c>
      <c r="AM48" s="17">
        <v>144</v>
      </c>
      <c r="AN48">
        <v>4</v>
      </c>
      <c r="AO48" s="12">
        <f t="shared" si="26"/>
        <v>57600</v>
      </c>
      <c r="AP48" s="12">
        <f t="shared" si="13"/>
        <v>3106459</v>
      </c>
      <c r="AQ48" s="12">
        <f t="shared" si="27"/>
        <v>3164059</v>
      </c>
      <c r="AR48" s="9">
        <v>4665608</v>
      </c>
      <c r="AS48" s="9">
        <f t="shared" si="14"/>
        <v>3164059</v>
      </c>
      <c r="AT48" s="78">
        <v>4004835</v>
      </c>
      <c r="AU48" s="12">
        <f t="shared" si="28"/>
        <v>0</v>
      </c>
      <c r="AV48" s="41" t="str">
        <f t="shared" si="29"/>
        <v>No</v>
      </c>
      <c r="AW48" s="9">
        <f t="shared" si="30"/>
        <v>0</v>
      </c>
      <c r="AX48" s="65">
        <f t="shared" si="31"/>
        <v>4004835</v>
      </c>
      <c r="AY48" s="71">
        <f t="shared" si="15"/>
        <v>4004835</v>
      </c>
      <c r="AZ48" s="55">
        <f t="shared" si="32"/>
        <v>0</v>
      </c>
      <c r="BA48" s="17"/>
      <c r="BB48" s="4"/>
      <c r="BD48" s="4"/>
      <c r="BE48" s="4"/>
      <c r="BF48" s="4"/>
      <c r="BG48" s="4"/>
      <c r="BH48" s="4"/>
    </row>
    <row r="49" spans="1:60" ht="15" x14ac:dyDescent="0.25">
      <c r="A49" s="7" t="s">
        <v>73</v>
      </c>
      <c r="B49" s="7"/>
      <c r="C49" s="6"/>
      <c r="D49" s="6"/>
      <c r="E49" s="6"/>
      <c r="F49" s="1">
        <v>4</v>
      </c>
      <c r="G49" s="75">
        <v>88</v>
      </c>
      <c r="H49" s="7">
        <v>23</v>
      </c>
      <c r="I49" s="1" t="s">
        <v>103</v>
      </c>
      <c r="J49" s="37"/>
      <c r="K49" s="16">
        <v>1518.41</v>
      </c>
      <c r="L49" s="38"/>
      <c r="M49">
        <v>168</v>
      </c>
      <c r="N49" s="16">
        <f t="shared" si="16"/>
        <v>50.4</v>
      </c>
      <c r="O49" s="16">
        <f t="shared" si="17"/>
        <v>911.05</v>
      </c>
      <c r="P49" s="16">
        <f t="shared" si="18"/>
        <v>0</v>
      </c>
      <c r="Q49" s="16">
        <f t="shared" si="19"/>
        <v>0</v>
      </c>
      <c r="R49" s="13">
        <f t="shared" si="20"/>
        <v>0.11</v>
      </c>
      <c r="S49" s="13">
        <f t="shared" si="5"/>
        <v>0</v>
      </c>
      <c r="T49" s="8">
        <f t="shared" si="6"/>
        <v>0</v>
      </c>
      <c r="U49" s="8">
        <f t="shared" si="21"/>
        <v>0</v>
      </c>
      <c r="V49" s="17">
        <v>12</v>
      </c>
      <c r="W49" s="16">
        <f t="shared" si="22"/>
        <v>3</v>
      </c>
      <c r="X49" s="10">
        <f t="shared" si="7"/>
        <v>50.4</v>
      </c>
      <c r="Y49" s="20">
        <f t="shared" si="23"/>
        <v>1571.8100000000002</v>
      </c>
      <c r="Z49" s="16">
        <v>1648148122</v>
      </c>
      <c r="AA49" s="17">
        <v>10124</v>
      </c>
      <c r="AB49" s="10">
        <f t="shared" si="8"/>
        <v>162796.14000000001</v>
      </c>
      <c r="AC49" s="2">
        <f t="shared" si="9"/>
        <v>0.76258800000000004</v>
      </c>
      <c r="AD49" s="17">
        <v>89863</v>
      </c>
      <c r="AE49" s="2">
        <f t="shared" si="10"/>
        <v>0.72291399999999995</v>
      </c>
      <c r="AF49" s="2">
        <f t="shared" si="33"/>
        <v>0.24931400000000001</v>
      </c>
      <c r="AG49" s="39">
        <f t="shared" si="11"/>
        <v>0.24931400000000001</v>
      </c>
      <c r="AH49" s="40">
        <f t="shared" si="12"/>
        <v>0</v>
      </c>
      <c r="AI49" s="15">
        <f t="shared" si="24"/>
        <v>0.24931400000000001</v>
      </c>
      <c r="AJ49" s="17">
        <v>0</v>
      </c>
      <c r="AK49" s="17">
        <v>0</v>
      </c>
      <c r="AL49" s="12">
        <f t="shared" si="25"/>
        <v>0</v>
      </c>
      <c r="AM49" s="17">
        <v>0</v>
      </c>
      <c r="AN49"/>
      <c r="AO49" s="12">
        <f t="shared" si="26"/>
        <v>0</v>
      </c>
      <c r="AP49" s="12">
        <f t="shared" si="13"/>
        <v>4516351</v>
      </c>
      <c r="AQ49" s="12">
        <f t="shared" si="27"/>
        <v>4516351</v>
      </c>
      <c r="AR49" s="9">
        <v>3403900</v>
      </c>
      <c r="AS49" s="9">
        <f t="shared" si="14"/>
        <v>4516351</v>
      </c>
      <c r="AT49" s="78">
        <v>3634027</v>
      </c>
      <c r="AU49" s="12">
        <f t="shared" si="28"/>
        <v>882324</v>
      </c>
      <c r="AV49" s="41" t="str">
        <f t="shared" si="29"/>
        <v>Yes</v>
      </c>
      <c r="AW49" s="9">
        <f t="shared" si="30"/>
        <v>176465</v>
      </c>
      <c r="AX49" s="65">
        <f t="shared" si="31"/>
        <v>3810492</v>
      </c>
      <c r="AY49" s="71">
        <f t="shared" si="15"/>
        <v>3810492</v>
      </c>
      <c r="AZ49" s="55">
        <f t="shared" si="32"/>
        <v>176465</v>
      </c>
      <c r="BA49" s="17"/>
      <c r="BB49" s="4"/>
      <c r="BD49" s="4"/>
      <c r="BE49" s="4"/>
      <c r="BF49" s="4"/>
      <c r="BG49" s="4"/>
      <c r="BH49" s="4"/>
    </row>
    <row r="50" spans="1:60" ht="15" x14ac:dyDescent="0.25">
      <c r="A50" s="7" t="s">
        <v>77</v>
      </c>
      <c r="B50" s="7"/>
      <c r="C50" s="6"/>
      <c r="D50" s="6"/>
      <c r="E50" s="6"/>
      <c r="F50" s="1">
        <v>9</v>
      </c>
      <c r="G50" s="76">
        <v>25</v>
      </c>
      <c r="H50" s="7">
        <v>24</v>
      </c>
      <c r="I50" s="1" t="s">
        <v>104</v>
      </c>
      <c r="J50" s="37"/>
      <c r="K50" s="16">
        <v>266.82</v>
      </c>
      <c r="L50" s="43"/>
      <c r="M50">
        <v>115</v>
      </c>
      <c r="N50" s="16">
        <f t="shared" si="16"/>
        <v>34.5</v>
      </c>
      <c r="O50" s="16">
        <f t="shared" si="17"/>
        <v>160.09</v>
      </c>
      <c r="P50" s="16">
        <f t="shared" si="18"/>
        <v>0</v>
      </c>
      <c r="Q50" s="16">
        <f t="shared" si="19"/>
        <v>0</v>
      </c>
      <c r="R50" s="13">
        <f t="shared" si="20"/>
        <v>0.43</v>
      </c>
      <c r="S50" s="13">
        <f t="shared" si="5"/>
        <v>0</v>
      </c>
      <c r="T50" s="8">
        <f t="shared" si="6"/>
        <v>0</v>
      </c>
      <c r="U50" s="8">
        <f t="shared" si="21"/>
        <v>0</v>
      </c>
      <c r="V50" s="17">
        <v>1</v>
      </c>
      <c r="W50" s="16">
        <f t="shared" si="22"/>
        <v>0.25</v>
      </c>
      <c r="X50" s="10">
        <f t="shared" si="7"/>
        <v>34.5</v>
      </c>
      <c r="Y50" s="20">
        <f t="shared" si="23"/>
        <v>301.57</v>
      </c>
      <c r="Z50" s="16">
        <v>318210645.32999998</v>
      </c>
      <c r="AA50" s="17">
        <v>2151</v>
      </c>
      <c r="AB50" s="10">
        <f t="shared" si="8"/>
        <v>147936.14000000001</v>
      </c>
      <c r="AC50" s="2">
        <f t="shared" si="9"/>
        <v>0.69297900000000001</v>
      </c>
      <c r="AD50" s="17">
        <v>83393</v>
      </c>
      <c r="AE50" s="2">
        <f t="shared" si="10"/>
        <v>0.67086500000000004</v>
      </c>
      <c r="AF50" s="2">
        <f t="shared" si="33"/>
        <v>0.31365500000000002</v>
      </c>
      <c r="AG50" s="39">
        <f t="shared" si="11"/>
        <v>0.31365500000000002</v>
      </c>
      <c r="AH50" s="40">
        <f t="shared" si="12"/>
        <v>0</v>
      </c>
      <c r="AI50" s="15">
        <f t="shared" si="24"/>
        <v>0.31365500000000002</v>
      </c>
      <c r="AJ50" s="17">
        <v>126</v>
      </c>
      <c r="AK50" s="17">
        <v>6</v>
      </c>
      <c r="AL50" s="12">
        <f t="shared" si="25"/>
        <v>75600</v>
      </c>
      <c r="AM50" s="17">
        <v>0</v>
      </c>
      <c r="AN50"/>
      <c r="AO50" s="12">
        <f t="shared" si="26"/>
        <v>0</v>
      </c>
      <c r="AP50" s="12">
        <f t="shared" si="13"/>
        <v>1090138</v>
      </c>
      <c r="AQ50" s="12">
        <f t="shared" si="27"/>
        <v>1165738</v>
      </c>
      <c r="AR50" s="9">
        <v>1856992</v>
      </c>
      <c r="AS50" s="9">
        <f t="shared" si="14"/>
        <v>1165738</v>
      </c>
      <c r="AT50" s="78">
        <v>1652147</v>
      </c>
      <c r="AU50" s="12">
        <f t="shared" si="28"/>
        <v>0</v>
      </c>
      <c r="AV50" s="41" t="str">
        <f t="shared" si="29"/>
        <v>No</v>
      </c>
      <c r="AW50" s="9">
        <f t="shared" si="30"/>
        <v>0</v>
      </c>
      <c r="AX50" s="65">
        <f t="shared" si="31"/>
        <v>1652147</v>
      </c>
      <c r="AY50" s="71">
        <f t="shared" si="15"/>
        <v>1652147</v>
      </c>
      <c r="AZ50" s="55">
        <f t="shared" si="32"/>
        <v>0</v>
      </c>
      <c r="BA50" s="17"/>
      <c r="BB50" s="4"/>
      <c r="BD50" s="4"/>
      <c r="BE50" s="4"/>
      <c r="BF50" s="4"/>
      <c r="BG50" s="4"/>
      <c r="BH50" s="4"/>
    </row>
    <row r="51" spans="1:60" ht="15" x14ac:dyDescent="0.25">
      <c r="A51" s="7" t="s">
        <v>79</v>
      </c>
      <c r="B51" s="7"/>
      <c r="C51" s="6"/>
      <c r="D51" s="6"/>
      <c r="E51" s="6"/>
      <c r="F51" s="1">
        <v>4</v>
      </c>
      <c r="G51" s="75">
        <v>118</v>
      </c>
      <c r="H51" s="7">
        <v>25</v>
      </c>
      <c r="I51" s="1" t="s">
        <v>105</v>
      </c>
      <c r="J51" s="37"/>
      <c r="K51" s="16">
        <v>4150.95</v>
      </c>
      <c r="L51" s="38"/>
      <c r="M51">
        <v>668</v>
      </c>
      <c r="N51" s="16">
        <f t="shared" si="16"/>
        <v>200.4</v>
      </c>
      <c r="O51" s="16">
        <f t="shared" si="17"/>
        <v>2490.5700000000002</v>
      </c>
      <c r="P51" s="16">
        <f t="shared" si="18"/>
        <v>0</v>
      </c>
      <c r="Q51" s="16">
        <f t="shared" si="19"/>
        <v>0</v>
      </c>
      <c r="R51" s="13">
        <f t="shared" si="20"/>
        <v>0.16</v>
      </c>
      <c r="S51" s="13">
        <f t="shared" si="5"/>
        <v>0</v>
      </c>
      <c r="T51" s="8">
        <f t="shared" si="6"/>
        <v>0</v>
      </c>
      <c r="U51" s="8">
        <f t="shared" si="21"/>
        <v>0</v>
      </c>
      <c r="V51" s="17">
        <v>124</v>
      </c>
      <c r="W51" s="16">
        <f t="shared" si="22"/>
        <v>31</v>
      </c>
      <c r="X51" s="10">
        <f t="shared" si="7"/>
        <v>200.4</v>
      </c>
      <c r="Y51" s="20">
        <f t="shared" si="23"/>
        <v>4382.3499999999995</v>
      </c>
      <c r="Z51" s="16">
        <v>4521052667</v>
      </c>
      <c r="AA51" s="17">
        <v>28733</v>
      </c>
      <c r="AB51" s="10">
        <f t="shared" si="8"/>
        <v>157347.04999999999</v>
      </c>
      <c r="AC51" s="2">
        <f t="shared" si="9"/>
        <v>0.73706300000000002</v>
      </c>
      <c r="AD51" s="17">
        <v>122477</v>
      </c>
      <c r="AE51" s="2">
        <f t="shared" si="10"/>
        <v>0.98528099999999996</v>
      </c>
      <c r="AF51" s="2">
        <f t="shared" si="33"/>
        <v>0.188472</v>
      </c>
      <c r="AG51" s="39">
        <f t="shared" si="11"/>
        <v>0.188472</v>
      </c>
      <c r="AH51" s="40">
        <f t="shared" si="12"/>
        <v>0</v>
      </c>
      <c r="AI51" s="15">
        <f t="shared" si="24"/>
        <v>0.188472</v>
      </c>
      <c r="AJ51" s="17">
        <v>0</v>
      </c>
      <c r="AK51" s="17">
        <v>0</v>
      </c>
      <c r="AL51" s="12">
        <f t="shared" si="25"/>
        <v>0</v>
      </c>
      <c r="AM51" s="17">
        <v>0</v>
      </c>
      <c r="AN51"/>
      <c r="AO51" s="12">
        <f t="shared" si="26"/>
        <v>0</v>
      </c>
      <c r="AP51" s="12">
        <f t="shared" si="13"/>
        <v>9519077</v>
      </c>
      <c r="AQ51" s="12">
        <f t="shared" si="27"/>
        <v>9519077</v>
      </c>
      <c r="AR51" s="9">
        <v>9436665</v>
      </c>
      <c r="AS51" s="9">
        <f t="shared" si="14"/>
        <v>9519077</v>
      </c>
      <c r="AT51" s="78">
        <v>9420222</v>
      </c>
      <c r="AU51" s="12">
        <f t="shared" si="28"/>
        <v>98855</v>
      </c>
      <c r="AV51" s="41" t="str">
        <f t="shared" si="29"/>
        <v>Yes</v>
      </c>
      <c r="AW51" s="9">
        <f t="shared" si="30"/>
        <v>19771</v>
      </c>
      <c r="AX51" s="65">
        <f t="shared" si="31"/>
        <v>9439993</v>
      </c>
      <c r="AY51" s="71">
        <f t="shared" si="15"/>
        <v>9439993</v>
      </c>
      <c r="AZ51" s="55">
        <f t="shared" si="32"/>
        <v>19771</v>
      </c>
      <c r="BA51" s="17"/>
      <c r="BB51" s="4"/>
      <c r="BD51" s="4"/>
      <c r="BE51" s="4"/>
      <c r="BF51" s="4"/>
      <c r="BG51" s="4"/>
      <c r="BH51" s="4"/>
    </row>
    <row r="52" spans="1:60" ht="15" x14ac:dyDescent="0.25">
      <c r="A52" s="7" t="s">
        <v>77</v>
      </c>
      <c r="B52" s="7"/>
      <c r="C52" s="6"/>
      <c r="D52" s="6"/>
      <c r="E52" s="6"/>
      <c r="F52" s="1">
        <v>4</v>
      </c>
      <c r="G52" s="75">
        <v>106</v>
      </c>
      <c r="H52" s="7">
        <v>26</v>
      </c>
      <c r="I52" s="1" t="s">
        <v>106</v>
      </c>
      <c r="J52" s="37"/>
      <c r="K52" s="16">
        <v>401</v>
      </c>
      <c r="L52" s="38"/>
      <c r="M52">
        <v>96</v>
      </c>
      <c r="N52" s="16">
        <f t="shared" si="16"/>
        <v>28.8</v>
      </c>
      <c r="O52" s="16">
        <f t="shared" si="17"/>
        <v>240.6</v>
      </c>
      <c r="P52" s="16">
        <f t="shared" si="18"/>
        <v>0</v>
      </c>
      <c r="Q52" s="16">
        <f t="shared" si="19"/>
        <v>0</v>
      </c>
      <c r="R52" s="13">
        <f t="shared" si="20"/>
        <v>0.24</v>
      </c>
      <c r="S52" s="13">
        <f t="shared" si="5"/>
        <v>0</v>
      </c>
      <c r="T52" s="8">
        <f t="shared" si="6"/>
        <v>0</v>
      </c>
      <c r="U52" s="8">
        <f t="shared" si="21"/>
        <v>0</v>
      </c>
      <c r="V52" s="17">
        <v>3</v>
      </c>
      <c r="W52" s="16">
        <f t="shared" si="22"/>
        <v>0.75</v>
      </c>
      <c r="X52" s="10">
        <f t="shared" si="7"/>
        <v>28.8</v>
      </c>
      <c r="Y52" s="20">
        <f t="shared" si="23"/>
        <v>430.55</v>
      </c>
      <c r="Z52" s="16">
        <v>678731031</v>
      </c>
      <c r="AA52" s="17">
        <v>3749</v>
      </c>
      <c r="AB52" s="10">
        <f t="shared" si="8"/>
        <v>181043.22</v>
      </c>
      <c r="AC52" s="2">
        <f t="shared" si="9"/>
        <v>0.84806300000000001</v>
      </c>
      <c r="AD52" s="17">
        <v>87717</v>
      </c>
      <c r="AE52" s="2">
        <f t="shared" si="10"/>
        <v>0.70565</v>
      </c>
      <c r="AF52" s="2">
        <f t="shared" si="33"/>
        <v>0.194661</v>
      </c>
      <c r="AG52" s="39">
        <f t="shared" si="11"/>
        <v>0.194661</v>
      </c>
      <c r="AH52" s="40">
        <f t="shared" si="12"/>
        <v>0</v>
      </c>
      <c r="AI52" s="15">
        <f t="shared" si="24"/>
        <v>0.194661</v>
      </c>
      <c r="AJ52" s="17">
        <v>171</v>
      </c>
      <c r="AK52" s="17">
        <v>6</v>
      </c>
      <c r="AL52" s="12">
        <f t="shared" si="25"/>
        <v>102600</v>
      </c>
      <c r="AM52" s="17">
        <v>0</v>
      </c>
      <c r="AN52"/>
      <c r="AO52" s="12">
        <f t="shared" si="26"/>
        <v>0</v>
      </c>
      <c r="AP52" s="12">
        <f t="shared" si="13"/>
        <v>965925</v>
      </c>
      <c r="AQ52" s="12">
        <f t="shared" si="27"/>
        <v>1068525</v>
      </c>
      <c r="AR52" s="9">
        <v>659216</v>
      </c>
      <c r="AS52" s="9">
        <f t="shared" si="14"/>
        <v>1068525</v>
      </c>
      <c r="AT52" s="78">
        <v>910789</v>
      </c>
      <c r="AU52" s="12">
        <f t="shared" si="28"/>
        <v>157736</v>
      </c>
      <c r="AV52" s="41" t="str">
        <f t="shared" si="29"/>
        <v>Yes</v>
      </c>
      <c r="AW52" s="9">
        <f t="shared" si="30"/>
        <v>31547</v>
      </c>
      <c r="AX52" s="65">
        <f t="shared" si="31"/>
        <v>942336</v>
      </c>
      <c r="AY52" s="71">
        <f t="shared" si="15"/>
        <v>942336</v>
      </c>
      <c r="AZ52" s="55">
        <f t="shared" si="32"/>
        <v>31547</v>
      </c>
      <c r="BA52" s="17"/>
      <c r="BB52" s="4"/>
      <c r="BD52" s="4"/>
      <c r="BE52" s="4"/>
      <c r="BF52" s="4"/>
      <c r="BG52" s="4"/>
      <c r="BH52" s="4"/>
    </row>
    <row r="53" spans="1:60" ht="15" x14ac:dyDescent="0.25">
      <c r="A53" s="7" t="s">
        <v>83</v>
      </c>
      <c r="B53" s="7"/>
      <c r="C53" s="6"/>
      <c r="D53" s="6"/>
      <c r="E53" s="6"/>
      <c r="F53" s="1">
        <v>5</v>
      </c>
      <c r="G53" s="75">
        <v>91</v>
      </c>
      <c r="H53" s="7">
        <v>27</v>
      </c>
      <c r="I53" s="1" t="s">
        <v>107</v>
      </c>
      <c r="J53" s="37"/>
      <c r="K53" s="16">
        <v>1503.16</v>
      </c>
      <c r="L53" s="38"/>
      <c r="M53">
        <v>529</v>
      </c>
      <c r="N53" s="16">
        <f t="shared" si="16"/>
        <v>158.69999999999999</v>
      </c>
      <c r="O53" s="16">
        <f t="shared" si="17"/>
        <v>901.9</v>
      </c>
      <c r="P53" s="16">
        <f t="shared" si="18"/>
        <v>0</v>
      </c>
      <c r="Q53" s="16">
        <f t="shared" si="19"/>
        <v>0</v>
      </c>
      <c r="R53" s="13">
        <f t="shared" si="20"/>
        <v>0.35</v>
      </c>
      <c r="S53" s="13">
        <f t="shared" si="5"/>
        <v>0</v>
      </c>
      <c r="T53" s="8">
        <f t="shared" si="6"/>
        <v>0</v>
      </c>
      <c r="U53" s="8">
        <f t="shared" si="21"/>
        <v>0</v>
      </c>
      <c r="V53" s="17">
        <v>127</v>
      </c>
      <c r="W53" s="16">
        <f t="shared" si="22"/>
        <v>31.75</v>
      </c>
      <c r="X53" s="10">
        <f t="shared" si="7"/>
        <v>158.69999999999999</v>
      </c>
      <c r="Y53" s="20">
        <f t="shared" si="23"/>
        <v>1693.6100000000001</v>
      </c>
      <c r="Z53" s="16">
        <v>2378975856.6700001</v>
      </c>
      <c r="AA53" s="17">
        <v>13185</v>
      </c>
      <c r="AB53" s="10">
        <f t="shared" si="8"/>
        <v>180430.48</v>
      </c>
      <c r="AC53" s="2">
        <f t="shared" si="9"/>
        <v>0.84519299999999997</v>
      </c>
      <c r="AD53" s="17">
        <v>90332</v>
      </c>
      <c r="AE53" s="2">
        <f t="shared" si="10"/>
        <v>0.72668699999999997</v>
      </c>
      <c r="AF53" s="2">
        <f t="shared" si="33"/>
        <v>0.190359</v>
      </c>
      <c r="AG53" s="39">
        <f t="shared" si="11"/>
        <v>0.190359</v>
      </c>
      <c r="AH53" s="40">
        <f t="shared" si="12"/>
        <v>0</v>
      </c>
      <c r="AI53" s="15">
        <f t="shared" si="24"/>
        <v>0.190359</v>
      </c>
      <c r="AJ53" s="17">
        <v>0</v>
      </c>
      <c r="AK53" s="17">
        <v>0</v>
      </c>
      <c r="AL53" s="12">
        <f t="shared" si="25"/>
        <v>0</v>
      </c>
      <c r="AM53" s="17">
        <v>0</v>
      </c>
      <c r="AN53"/>
      <c r="AO53" s="12">
        <f t="shared" si="26"/>
        <v>0</v>
      </c>
      <c r="AP53" s="12">
        <f t="shared" si="13"/>
        <v>3715590</v>
      </c>
      <c r="AQ53" s="12">
        <f t="shared" si="27"/>
        <v>3715590</v>
      </c>
      <c r="AR53" s="9">
        <v>6326998</v>
      </c>
      <c r="AS53" s="9">
        <f t="shared" si="14"/>
        <v>3715590</v>
      </c>
      <c r="AT53" s="78">
        <v>5192084</v>
      </c>
      <c r="AU53" s="12">
        <f t="shared" si="28"/>
        <v>0</v>
      </c>
      <c r="AV53" s="41" t="str">
        <f t="shared" si="29"/>
        <v>No</v>
      </c>
      <c r="AW53" s="9">
        <f t="shared" si="30"/>
        <v>0</v>
      </c>
      <c r="AX53" s="65">
        <f t="shared" si="31"/>
        <v>5192084</v>
      </c>
      <c r="AY53" s="71">
        <f t="shared" si="15"/>
        <v>5192084</v>
      </c>
      <c r="AZ53" s="55">
        <f t="shared" si="32"/>
        <v>0</v>
      </c>
      <c r="BA53" s="17"/>
      <c r="BB53" s="4"/>
      <c r="BD53" s="4"/>
      <c r="BE53" s="4"/>
      <c r="BF53" s="4"/>
      <c r="BG53" s="4"/>
      <c r="BH53" s="4"/>
    </row>
    <row r="54" spans="1:60" ht="15" x14ac:dyDescent="0.25">
      <c r="A54" s="7" t="s">
        <v>83</v>
      </c>
      <c r="B54" s="7"/>
      <c r="C54" s="6"/>
      <c r="D54" s="6"/>
      <c r="E54" s="6"/>
      <c r="F54" s="1">
        <v>6</v>
      </c>
      <c r="G54" s="75">
        <v>77</v>
      </c>
      <c r="H54" s="7">
        <v>28</v>
      </c>
      <c r="I54" s="1" t="s">
        <v>108</v>
      </c>
      <c r="J54" s="37"/>
      <c r="K54" s="16">
        <v>2201.37</v>
      </c>
      <c r="L54" s="38"/>
      <c r="M54">
        <v>531</v>
      </c>
      <c r="N54" s="16">
        <f t="shared" si="16"/>
        <v>159.30000000000001</v>
      </c>
      <c r="O54" s="16">
        <f t="shared" si="17"/>
        <v>1320.82</v>
      </c>
      <c r="P54" s="16">
        <f t="shared" si="18"/>
        <v>0</v>
      </c>
      <c r="Q54" s="16">
        <f t="shared" si="19"/>
        <v>0</v>
      </c>
      <c r="R54" s="13">
        <f t="shared" si="20"/>
        <v>0.24</v>
      </c>
      <c r="S54" s="13">
        <f t="shared" si="5"/>
        <v>0</v>
      </c>
      <c r="T54" s="8">
        <f t="shared" si="6"/>
        <v>0</v>
      </c>
      <c r="U54" s="8">
        <f t="shared" si="21"/>
        <v>0</v>
      </c>
      <c r="V54" s="17">
        <v>37</v>
      </c>
      <c r="W54" s="16">
        <f t="shared" si="22"/>
        <v>9.25</v>
      </c>
      <c r="X54" s="10">
        <f t="shared" si="7"/>
        <v>159.30000000000001</v>
      </c>
      <c r="Y54" s="20">
        <f t="shared" si="23"/>
        <v>2369.92</v>
      </c>
      <c r="Z54" s="16">
        <v>2012414798.6700001</v>
      </c>
      <c r="AA54" s="17">
        <v>15555</v>
      </c>
      <c r="AB54" s="10">
        <f t="shared" si="8"/>
        <v>129374.14</v>
      </c>
      <c r="AC54" s="2">
        <f t="shared" si="9"/>
        <v>0.60602900000000004</v>
      </c>
      <c r="AD54" s="17">
        <v>107914</v>
      </c>
      <c r="AE54" s="2">
        <f t="shared" si="10"/>
        <v>0.86812699999999998</v>
      </c>
      <c r="AF54" s="2">
        <f t="shared" si="33"/>
        <v>0.31534200000000001</v>
      </c>
      <c r="AG54" s="39">
        <f t="shared" si="11"/>
        <v>0.31534200000000001</v>
      </c>
      <c r="AH54" s="40">
        <f t="shared" si="12"/>
        <v>0</v>
      </c>
      <c r="AI54" s="15">
        <f t="shared" si="24"/>
        <v>0.31534200000000001</v>
      </c>
      <c r="AJ54" s="17">
        <v>0</v>
      </c>
      <c r="AK54" s="17">
        <v>0</v>
      </c>
      <c r="AL54" s="12">
        <f t="shared" si="25"/>
        <v>0</v>
      </c>
      <c r="AM54" s="17">
        <v>0</v>
      </c>
      <c r="AN54"/>
      <c r="AO54" s="12">
        <f t="shared" si="26"/>
        <v>0</v>
      </c>
      <c r="AP54" s="12">
        <f t="shared" si="13"/>
        <v>8613039</v>
      </c>
      <c r="AQ54" s="12">
        <f t="shared" si="27"/>
        <v>8613039</v>
      </c>
      <c r="AR54" s="9">
        <v>13503310</v>
      </c>
      <c r="AS54" s="9">
        <f t="shared" si="14"/>
        <v>8613039</v>
      </c>
      <c r="AT54" s="78">
        <v>12040218</v>
      </c>
      <c r="AU54" s="12">
        <f t="shared" si="28"/>
        <v>0</v>
      </c>
      <c r="AV54" s="41" t="str">
        <f t="shared" si="29"/>
        <v>No</v>
      </c>
      <c r="AW54" s="9">
        <f t="shared" si="30"/>
        <v>0</v>
      </c>
      <c r="AX54" s="65">
        <f t="shared" si="31"/>
        <v>12040218</v>
      </c>
      <c r="AY54" s="71">
        <f t="shared" si="15"/>
        <v>12040218</v>
      </c>
      <c r="AZ54" s="55">
        <f t="shared" si="32"/>
        <v>0</v>
      </c>
      <c r="BA54" s="17"/>
      <c r="BB54" s="4"/>
      <c r="BD54" s="4"/>
      <c r="BE54" s="4"/>
      <c r="BF54" s="4"/>
      <c r="BG54" s="4"/>
      <c r="BH54" s="4"/>
    </row>
    <row r="55" spans="1:60" ht="15" x14ac:dyDescent="0.25">
      <c r="A55" s="7" t="s">
        <v>77</v>
      </c>
      <c r="B55" s="7"/>
      <c r="C55" s="6"/>
      <c r="D55" s="6"/>
      <c r="E55" s="6"/>
      <c r="F55" s="1">
        <v>5</v>
      </c>
      <c r="G55" s="77">
        <v>44</v>
      </c>
      <c r="H55" s="7">
        <v>29</v>
      </c>
      <c r="I55" s="1" t="s">
        <v>109</v>
      </c>
      <c r="J55" s="37"/>
      <c r="K55" s="16">
        <v>159.79</v>
      </c>
      <c r="L55" s="44"/>
      <c r="M55">
        <v>51</v>
      </c>
      <c r="N55" s="16">
        <f t="shared" si="16"/>
        <v>15.3</v>
      </c>
      <c r="O55" s="16">
        <f t="shared" si="17"/>
        <v>95.87</v>
      </c>
      <c r="P55" s="16">
        <f t="shared" si="18"/>
        <v>0</v>
      </c>
      <c r="Q55" s="16">
        <f t="shared" si="19"/>
        <v>0</v>
      </c>
      <c r="R55" s="13">
        <f t="shared" si="20"/>
        <v>0.32</v>
      </c>
      <c r="S55" s="13">
        <f t="shared" si="5"/>
        <v>0</v>
      </c>
      <c r="T55" s="8">
        <f t="shared" si="6"/>
        <v>0</v>
      </c>
      <c r="U55" s="8">
        <f t="shared" si="21"/>
        <v>0</v>
      </c>
      <c r="V55" s="17">
        <v>0</v>
      </c>
      <c r="W55" s="16">
        <f t="shared" si="22"/>
        <v>0</v>
      </c>
      <c r="X55" s="10">
        <f t="shared" si="7"/>
        <v>15.3</v>
      </c>
      <c r="Y55" s="20">
        <f t="shared" si="23"/>
        <v>175.09</v>
      </c>
      <c r="Z55" s="16">
        <v>280666473.67000002</v>
      </c>
      <c r="AA55" s="17">
        <v>1361</v>
      </c>
      <c r="AB55" s="10">
        <f t="shared" si="8"/>
        <v>206220.77</v>
      </c>
      <c r="AC55" s="2">
        <f t="shared" si="9"/>
        <v>0.96600200000000003</v>
      </c>
      <c r="AD55" s="17">
        <v>96250</v>
      </c>
      <c r="AE55" s="2">
        <f t="shared" si="10"/>
        <v>0.77429499999999996</v>
      </c>
      <c r="AF55" s="2">
        <f t="shared" si="33"/>
        <v>9.1509999999999994E-2</v>
      </c>
      <c r="AG55" s="39">
        <f t="shared" si="11"/>
        <v>9.1509999999999994E-2</v>
      </c>
      <c r="AH55" s="40">
        <f t="shared" si="12"/>
        <v>0</v>
      </c>
      <c r="AI55" s="15">
        <f t="shared" si="24"/>
        <v>9.1509999999999994E-2</v>
      </c>
      <c r="AJ55" s="17">
        <v>83</v>
      </c>
      <c r="AK55" s="17">
        <v>6</v>
      </c>
      <c r="AL55" s="12">
        <f t="shared" si="25"/>
        <v>49800</v>
      </c>
      <c r="AM55" s="17">
        <v>0</v>
      </c>
      <c r="AN55"/>
      <c r="AO55" s="12">
        <f t="shared" si="26"/>
        <v>0</v>
      </c>
      <c r="AP55" s="12">
        <f t="shared" si="13"/>
        <v>184659</v>
      </c>
      <c r="AQ55" s="12">
        <f t="shared" si="27"/>
        <v>234459</v>
      </c>
      <c r="AR55" s="9">
        <v>491388</v>
      </c>
      <c r="AS55" s="9">
        <f t="shared" si="14"/>
        <v>234459</v>
      </c>
      <c r="AT55" s="78">
        <v>403912</v>
      </c>
      <c r="AU55" s="12">
        <f t="shared" si="28"/>
        <v>0</v>
      </c>
      <c r="AV55" s="41" t="str">
        <f t="shared" si="29"/>
        <v>No</v>
      </c>
      <c r="AW55" s="9">
        <f t="shared" si="30"/>
        <v>0</v>
      </c>
      <c r="AX55" s="65">
        <f t="shared" si="31"/>
        <v>403912</v>
      </c>
      <c r="AY55" s="71">
        <f t="shared" si="15"/>
        <v>403912</v>
      </c>
      <c r="AZ55" s="55">
        <f t="shared" si="32"/>
        <v>0</v>
      </c>
      <c r="BA55" s="17"/>
      <c r="BB55" s="4"/>
      <c r="BD55" s="4"/>
      <c r="BE55" s="4"/>
      <c r="BF55" s="4"/>
      <c r="BG55" s="4"/>
      <c r="BH55" s="4"/>
    </row>
    <row r="56" spans="1:60" ht="15" x14ac:dyDescent="0.25">
      <c r="A56" s="7" t="s">
        <v>73</v>
      </c>
      <c r="B56" s="7"/>
      <c r="C56" s="6"/>
      <c r="D56" s="6"/>
      <c r="E56" s="6"/>
      <c r="F56" s="1">
        <v>6</v>
      </c>
      <c r="G56" s="75">
        <v>130</v>
      </c>
      <c r="H56" s="7">
        <v>30</v>
      </c>
      <c r="I56" s="1" t="s">
        <v>110</v>
      </c>
      <c r="J56" s="37"/>
      <c r="K56" s="16">
        <v>637.29</v>
      </c>
      <c r="L56" s="38"/>
      <c r="M56">
        <v>142</v>
      </c>
      <c r="N56" s="16">
        <f t="shared" si="16"/>
        <v>42.6</v>
      </c>
      <c r="O56" s="16">
        <f t="shared" si="17"/>
        <v>382.37</v>
      </c>
      <c r="P56" s="16">
        <f t="shared" si="18"/>
        <v>0</v>
      </c>
      <c r="Q56" s="16">
        <f t="shared" si="19"/>
        <v>0</v>
      </c>
      <c r="R56" s="13">
        <f t="shared" si="20"/>
        <v>0.22</v>
      </c>
      <c r="S56" s="13">
        <f t="shared" si="5"/>
        <v>0</v>
      </c>
      <c r="T56" s="8">
        <f t="shared" si="6"/>
        <v>0</v>
      </c>
      <c r="U56" s="8">
        <f t="shared" si="21"/>
        <v>0</v>
      </c>
      <c r="V56" s="17">
        <v>3</v>
      </c>
      <c r="W56" s="16">
        <f t="shared" si="22"/>
        <v>0.75</v>
      </c>
      <c r="X56" s="10">
        <f t="shared" si="7"/>
        <v>42.6</v>
      </c>
      <c r="Y56" s="20">
        <f t="shared" si="23"/>
        <v>680.64</v>
      </c>
      <c r="Z56" s="16">
        <v>833673246.66999996</v>
      </c>
      <c r="AA56" s="17">
        <v>5272</v>
      </c>
      <c r="AB56" s="10">
        <f t="shared" si="8"/>
        <v>158132.25</v>
      </c>
      <c r="AC56" s="2">
        <f t="shared" si="9"/>
        <v>0.74074099999999998</v>
      </c>
      <c r="AD56" s="17">
        <v>104911</v>
      </c>
      <c r="AE56" s="2">
        <f t="shared" si="10"/>
        <v>0.84396899999999997</v>
      </c>
      <c r="AF56" s="2">
        <f t="shared" si="33"/>
        <v>0.22829099999999999</v>
      </c>
      <c r="AG56" s="39">
        <f t="shared" si="11"/>
        <v>0.22829099999999999</v>
      </c>
      <c r="AH56" s="40">
        <f t="shared" si="12"/>
        <v>0</v>
      </c>
      <c r="AI56" s="15">
        <f t="shared" si="24"/>
        <v>0.22829099999999999</v>
      </c>
      <c r="AJ56" s="17">
        <v>0</v>
      </c>
      <c r="AK56" s="17">
        <v>0</v>
      </c>
      <c r="AL56" s="12">
        <f t="shared" si="25"/>
        <v>0</v>
      </c>
      <c r="AM56" s="17">
        <v>0</v>
      </c>
      <c r="AN56">
        <v>4</v>
      </c>
      <c r="AO56" s="12">
        <f t="shared" si="26"/>
        <v>0</v>
      </c>
      <c r="AP56" s="12">
        <f t="shared" si="13"/>
        <v>1790800</v>
      </c>
      <c r="AQ56" s="12">
        <f t="shared" si="27"/>
        <v>1790800</v>
      </c>
      <c r="AR56" s="9">
        <v>2523462</v>
      </c>
      <c r="AS56" s="9">
        <f t="shared" si="14"/>
        <v>1790800</v>
      </c>
      <c r="AT56" s="78">
        <v>2316189</v>
      </c>
      <c r="AU56" s="12">
        <f t="shared" si="28"/>
        <v>0</v>
      </c>
      <c r="AV56" s="41" t="str">
        <f t="shared" si="29"/>
        <v>No</v>
      </c>
      <c r="AW56" s="9">
        <f t="shared" si="30"/>
        <v>0</v>
      </c>
      <c r="AX56" s="65">
        <f t="shared" si="31"/>
        <v>2316189</v>
      </c>
      <c r="AY56" s="71">
        <f t="shared" si="15"/>
        <v>2316189</v>
      </c>
      <c r="AZ56" s="55">
        <f t="shared" si="32"/>
        <v>0</v>
      </c>
      <c r="BA56" s="17"/>
      <c r="BB56" s="4"/>
      <c r="BD56" s="4"/>
      <c r="BE56" s="4"/>
      <c r="BF56" s="4"/>
      <c r="BG56" s="4"/>
      <c r="BH56" s="4"/>
    </row>
    <row r="57" spans="1:60" ht="15" x14ac:dyDescent="0.25">
      <c r="A57" s="7" t="s">
        <v>73</v>
      </c>
      <c r="B57" s="7"/>
      <c r="C57" s="6"/>
      <c r="D57" s="6"/>
      <c r="E57" s="6"/>
      <c r="F57" s="1">
        <v>1</v>
      </c>
      <c r="G57" s="75">
        <v>164</v>
      </c>
      <c r="H57" s="7">
        <v>31</v>
      </c>
      <c r="I57" s="1" t="s">
        <v>111</v>
      </c>
      <c r="J57" s="37"/>
      <c r="K57" s="16">
        <v>123.1</v>
      </c>
      <c r="L57" s="38"/>
      <c r="M57">
        <v>44</v>
      </c>
      <c r="N57" s="16">
        <f t="shared" si="16"/>
        <v>13.2</v>
      </c>
      <c r="O57" s="16">
        <f t="shared" si="17"/>
        <v>73.86</v>
      </c>
      <c r="P57" s="16">
        <f t="shared" si="18"/>
        <v>0</v>
      </c>
      <c r="Q57" s="16">
        <f t="shared" si="19"/>
        <v>0</v>
      </c>
      <c r="R57" s="13">
        <f t="shared" si="20"/>
        <v>0.36</v>
      </c>
      <c r="S57" s="13">
        <f t="shared" si="5"/>
        <v>0</v>
      </c>
      <c r="T57" s="8">
        <f t="shared" si="6"/>
        <v>0</v>
      </c>
      <c r="U57" s="8">
        <f t="shared" si="21"/>
        <v>0</v>
      </c>
      <c r="V57" s="17">
        <v>2</v>
      </c>
      <c r="W57" s="16">
        <f t="shared" si="22"/>
        <v>0.5</v>
      </c>
      <c r="X57" s="10">
        <f t="shared" si="7"/>
        <v>13.2</v>
      </c>
      <c r="Y57" s="20">
        <f t="shared" si="23"/>
        <v>136.79999999999998</v>
      </c>
      <c r="Z57" s="16">
        <v>596864471.66999996</v>
      </c>
      <c r="AA57" s="17">
        <v>1567</v>
      </c>
      <c r="AB57" s="10">
        <f t="shared" si="8"/>
        <v>380896.28</v>
      </c>
      <c r="AC57" s="2">
        <f t="shared" si="9"/>
        <v>1.7842370000000001</v>
      </c>
      <c r="AD57" s="17">
        <v>90197</v>
      </c>
      <c r="AE57" s="2">
        <f t="shared" si="10"/>
        <v>0.72560100000000005</v>
      </c>
      <c r="AF57" s="2">
        <f t="shared" si="33"/>
        <v>-0.46664600000000001</v>
      </c>
      <c r="AG57" s="39">
        <f t="shared" si="11"/>
        <v>0.01</v>
      </c>
      <c r="AH57" s="40">
        <f t="shared" si="12"/>
        <v>0</v>
      </c>
      <c r="AI57" s="15">
        <f t="shared" si="24"/>
        <v>0.01</v>
      </c>
      <c r="AJ57" s="17">
        <v>35</v>
      </c>
      <c r="AK57" s="17">
        <v>4</v>
      </c>
      <c r="AL57" s="12">
        <f t="shared" si="25"/>
        <v>14000</v>
      </c>
      <c r="AM57" s="17">
        <v>0</v>
      </c>
      <c r="AN57"/>
      <c r="AO57" s="12">
        <f t="shared" si="26"/>
        <v>0</v>
      </c>
      <c r="AP57" s="12">
        <f t="shared" si="13"/>
        <v>15766</v>
      </c>
      <c r="AQ57" s="12">
        <f t="shared" si="27"/>
        <v>29766</v>
      </c>
      <c r="AR57" s="9">
        <v>6976</v>
      </c>
      <c r="AS57" s="9">
        <f t="shared" si="14"/>
        <v>29766</v>
      </c>
      <c r="AT57" s="78">
        <v>14039</v>
      </c>
      <c r="AU57" s="12">
        <f t="shared" si="28"/>
        <v>15727</v>
      </c>
      <c r="AV57" s="41" t="str">
        <f t="shared" si="29"/>
        <v>Yes</v>
      </c>
      <c r="AW57" s="9">
        <f t="shared" si="30"/>
        <v>3145</v>
      </c>
      <c r="AX57" s="65">
        <f t="shared" si="31"/>
        <v>17184</v>
      </c>
      <c r="AY57" s="71">
        <f t="shared" si="15"/>
        <v>17184</v>
      </c>
      <c r="AZ57" s="55">
        <f t="shared" si="32"/>
        <v>3145</v>
      </c>
      <c r="BA57" s="17"/>
      <c r="BB57" s="4"/>
      <c r="BD57" s="4"/>
      <c r="BE57" s="4"/>
      <c r="BF57" s="4"/>
      <c r="BG57" s="4"/>
      <c r="BH57" s="4"/>
    </row>
    <row r="58" spans="1:60" ht="15" x14ac:dyDescent="0.25">
      <c r="A58" s="7" t="s">
        <v>77</v>
      </c>
      <c r="B58" s="7"/>
      <c r="C58" s="6"/>
      <c r="D58" s="6"/>
      <c r="E58" s="6"/>
      <c r="F58" s="1">
        <v>7</v>
      </c>
      <c r="G58" s="75">
        <v>83</v>
      </c>
      <c r="H58" s="7">
        <v>32</v>
      </c>
      <c r="I58" s="1" t="s">
        <v>112</v>
      </c>
      <c r="J58" s="37"/>
      <c r="K58" s="16">
        <v>1625.42</v>
      </c>
      <c r="L58" s="38"/>
      <c r="M58">
        <v>385</v>
      </c>
      <c r="N58" s="16">
        <f t="shared" si="16"/>
        <v>115.5</v>
      </c>
      <c r="O58" s="16">
        <f t="shared" si="17"/>
        <v>975.25</v>
      </c>
      <c r="P58" s="16">
        <f t="shared" si="18"/>
        <v>0</v>
      </c>
      <c r="Q58" s="16">
        <f t="shared" si="19"/>
        <v>0</v>
      </c>
      <c r="R58" s="13">
        <f t="shared" si="20"/>
        <v>0.24</v>
      </c>
      <c r="S58" s="13">
        <f t="shared" si="5"/>
        <v>0</v>
      </c>
      <c r="T58" s="8">
        <f t="shared" si="6"/>
        <v>0</v>
      </c>
      <c r="U58" s="8">
        <f t="shared" si="21"/>
        <v>0</v>
      </c>
      <c r="V58" s="17">
        <v>18</v>
      </c>
      <c r="W58" s="16">
        <f t="shared" si="22"/>
        <v>4.5</v>
      </c>
      <c r="X58" s="10">
        <f t="shared" si="7"/>
        <v>115.5</v>
      </c>
      <c r="Y58" s="20">
        <f t="shared" si="23"/>
        <v>1745.42</v>
      </c>
      <c r="Z58" s="16">
        <v>1587875321</v>
      </c>
      <c r="AA58" s="17">
        <v>12235</v>
      </c>
      <c r="AB58" s="10">
        <f t="shared" si="8"/>
        <v>129781.39</v>
      </c>
      <c r="AC58" s="2">
        <f t="shared" si="9"/>
        <v>0.60793600000000003</v>
      </c>
      <c r="AD58" s="17">
        <v>93619</v>
      </c>
      <c r="AE58" s="2">
        <f t="shared" si="10"/>
        <v>0.75312900000000005</v>
      </c>
      <c r="AF58" s="2">
        <f t="shared" si="33"/>
        <v>0.34850599999999998</v>
      </c>
      <c r="AG58" s="39">
        <f t="shared" si="11"/>
        <v>0.34850599999999998</v>
      </c>
      <c r="AH58" s="40">
        <f t="shared" si="12"/>
        <v>0</v>
      </c>
      <c r="AI58" s="15">
        <f t="shared" si="24"/>
        <v>0.34850599999999998</v>
      </c>
      <c r="AJ58" s="17">
        <v>0</v>
      </c>
      <c r="AK58" s="17">
        <v>0</v>
      </c>
      <c r="AL58" s="12">
        <f t="shared" si="25"/>
        <v>0</v>
      </c>
      <c r="AM58" s="17">
        <v>0</v>
      </c>
      <c r="AN58"/>
      <c r="AO58" s="12">
        <f t="shared" si="26"/>
        <v>0</v>
      </c>
      <c r="AP58" s="12">
        <f t="shared" si="13"/>
        <v>7010535</v>
      </c>
      <c r="AQ58" s="12">
        <f t="shared" si="27"/>
        <v>7010535</v>
      </c>
      <c r="AR58" s="9">
        <v>8756165</v>
      </c>
      <c r="AS58" s="9">
        <f t="shared" si="14"/>
        <v>7010535</v>
      </c>
      <c r="AT58" s="78">
        <v>7952911</v>
      </c>
      <c r="AU58" s="12">
        <f t="shared" si="28"/>
        <v>0</v>
      </c>
      <c r="AV58" s="41" t="str">
        <f t="shared" si="29"/>
        <v>No</v>
      </c>
      <c r="AW58" s="9">
        <f t="shared" si="30"/>
        <v>0</v>
      </c>
      <c r="AX58" s="65">
        <f t="shared" si="31"/>
        <v>7952911</v>
      </c>
      <c r="AY58" s="71">
        <f t="shared" si="15"/>
        <v>7952911</v>
      </c>
      <c r="AZ58" s="55">
        <f t="shared" si="32"/>
        <v>0</v>
      </c>
      <c r="BA58" s="17"/>
      <c r="BB58" s="4"/>
      <c r="BD58" s="4"/>
      <c r="BE58" s="4"/>
      <c r="BF58" s="4"/>
      <c r="BG58" s="4"/>
      <c r="BH58" s="4"/>
    </row>
    <row r="59" spans="1:60" ht="15" x14ac:dyDescent="0.25">
      <c r="A59" s="7" t="s">
        <v>83</v>
      </c>
      <c r="B59" s="7"/>
      <c r="C59" s="6"/>
      <c r="D59" s="6"/>
      <c r="E59" s="6"/>
      <c r="F59" s="1">
        <v>6</v>
      </c>
      <c r="G59" s="75">
        <v>94</v>
      </c>
      <c r="H59" s="7">
        <v>33</v>
      </c>
      <c r="I59" s="1" t="s">
        <v>113</v>
      </c>
      <c r="J59" s="37"/>
      <c r="K59" s="16">
        <v>2000.95</v>
      </c>
      <c r="L59" s="38"/>
      <c r="M59">
        <v>462</v>
      </c>
      <c r="N59" s="16">
        <f t="shared" si="16"/>
        <v>138.6</v>
      </c>
      <c r="O59" s="16">
        <f t="shared" si="17"/>
        <v>1200.57</v>
      </c>
      <c r="P59" s="16">
        <f t="shared" si="18"/>
        <v>0</v>
      </c>
      <c r="Q59" s="16">
        <f t="shared" si="19"/>
        <v>0</v>
      </c>
      <c r="R59" s="13">
        <f t="shared" si="20"/>
        <v>0.23</v>
      </c>
      <c r="S59" s="13">
        <f t="shared" si="5"/>
        <v>0</v>
      </c>
      <c r="T59" s="8">
        <f t="shared" si="6"/>
        <v>0</v>
      </c>
      <c r="U59" s="8">
        <f t="shared" si="21"/>
        <v>0</v>
      </c>
      <c r="V59" s="17">
        <v>105</v>
      </c>
      <c r="W59" s="16">
        <f t="shared" si="22"/>
        <v>26.25</v>
      </c>
      <c r="X59" s="10">
        <f t="shared" si="7"/>
        <v>138.6</v>
      </c>
      <c r="Y59" s="20">
        <f t="shared" si="23"/>
        <v>2165.8000000000002</v>
      </c>
      <c r="Z59" s="16">
        <v>2298650032.6700001</v>
      </c>
      <c r="AA59" s="17">
        <v>14225</v>
      </c>
      <c r="AB59" s="10">
        <f t="shared" si="8"/>
        <v>161592.26999999999</v>
      </c>
      <c r="AC59" s="2">
        <f t="shared" si="9"/>
        <v>0.75694899999999998</v>
      </c>
      <c r="AD59" s="17">
        <v>89562</v>
      </c>
      <c r="AE59" s="2">
        <f t="shared" si="10"/>
        <v>0.72049200000000002</v>
      </c>
      <c r="AF59" s="2">
        <f t="shared" si="33"/>
        <v>0.25398799999999999</v>
      </c>
      <c r="AG59" s="39">
        <f t="shared" ref="AG59:AG90" si="34">IF(OR(B59=1,C59=1),MAX($L$7,AF59),MAX($L$6,AF59))</f>
        <v>0.25398799999999999</v>
      </c>
      <c r="AH59" s="40">
        <f t="shared" si="12"/>
        <v>0</v>
      </c>
      <c r="AI59" s="15">
        <f t="shared" si="24"/>
        <v>0.25398799999999999</v>
      </c>
      <c r="AJ59" s="17">
        <v>0</v>
      </c>
      <c r="AK59" s="17">
        <v>0</v>
      </c>
      <c r="AL59" s="12">
        <f t="shared" si="25"/>
        <v>0</v>
      </c>
      <c r="AM59" s="17">
        <v>0</v>
      </c>
      <c r="AN59"/>
      <c r="AO59" s="12">
        <f t="shared" si="26"/>
        <v>0</v>
      </c>
      <c r="AP59" s="12">
        <f t="shared" si="13"/>
        <v>6339755</v>
      </c>
      <c r="AQ59" s="12">
        <f t="shared" si="27"/>
        <v>6339755</v>
      </c>
      <c r="AR59" s="9">
        <v>4646922</v>
      </c>
      <c r="AS59" s="9">
        <f t="shared" ref="AS59:AS90" si="35">IF(C59=1, MAX(AR59, AQ59, AT59), AQ59)</f>
        <v>6339755</v>
      </c>
      <c r="AT59" s="78">
        <v>5191249</v>
      </c>
      <c r="AU59" s="12">
        <f t="shared" si="28"/>
        <v>1148506</v>
      </c>
      <c r="AV59" s="41" t="str">
        <f t="shared" si="29"/>
        <v>Yes</v>
      </c>
      <c r="AW59" s="9">
        <f t="shared" si="30"/>
        <v>229701</v>
      </c>
      <c r="AX59" s="65">
        <f t="shared" si="31"/>
        <v>5420950</v>
      </c>
      <c r="AY59" s="71">
        <f t="shared" ref="AY59:AY90" si="36">IF(C59=1,MAX(AX59,AR59,AT59),AX59)</f>
        <v>5420950</v>
      </c>
      <c r="AZ59" s="55">
        <f t="shared" si="32"/>
        <v>229701</v>
      </c>
      <c r="BA59" s="17"/>
      <c r="BB59" s="4"/>
      <c r="BD59" s="4"/>
      <c r="BE59" s="4"/>
      <c r="BF59" s="4"/>
      <c r="BG59" s="4"/>
      <c r="BH59" s="4"/>
    </row>
    <row r="60" spans="1:60" ht="15" x14ac:dyDescent="0.25">
      <c r="A60" s="7" t="s">
        <v>75</v>
      </c>
      <c r="B60" s="7">
        <v>1</v>
      </c>
      <c r="C60" s="6">
        <v>1</v>
      </c>
      <c r="D60" s="6">
        <v>1</v>
      </c>
      <c r="E60" s="6"/>
      <c r="F60" s="1">
        <v>8</v>
      </c>
      <c r="G60" s="75">
        <v>66</v>
      </c>
      <c r="H60" s="7">
        <v>34</v>
      </c>
      <c r="I60" s="1" t="s">
        <v>114</v>
      </c>
      <c r="J60" s="37"/>
      <c r="K60" s="16">
        <v>11991.87</v>
      </c>
      <c r="L60" s="38"/>
      <c r="M60">
        <v>5822</v>
      </c>
      <c r="N60" s="16">
        <f t="shared" si="16"/>
        <v>1746.6</v>
      </c>
      <c r="O60" s="16">
        <f t="shared" si="17"/>
        <v>7195.12</v>
      </c>
      <c r="P60" s="16">
        <f t="shared" si="18"/>
        <v>0</v>
      </c>
      <c r="Q60" s="16">
        <f t="shared" si="19"/>
        <v>0</v>
      </c>
      <c r="R60" s="13">
        <f t="shared" si="20"/>
        <v>0.49</v>
      </c>
      <c r="S60" s="13">
        <f t="shared" si="5"/>
        <v>0</v>
      </c>
      <c r="T60" s="8">
        <f t="shared" si="6"/>
        <v>0</v>
      </c>
      <c r="U60" s="8">
        <f t="shared" si="21"/>
        <v>0</v>
      </c>
      <c r="V60" s="17">
        <v>4172</v>
      </c>
      <c r="W60" s="16">
        <f t="shared" si="22"/>
        <v>1043</v>
      </c>
      <c r="X60" s="10">
        <f t="shared" si="7"/>
        <v>1746.6</v>
      </c>
      <c r="Y60" s="20">
        <f t="shared" si="23"/>
        <v>14781.470000000001</v>
      </c>
      <c r="Z60" s="16">
        <v>12812653971</v>
      </c>
      <c r="AA60" s="17">
        <v>86518</v>
      </c>
      <c r="AB60" s="10">
        <f t="shared" si="8"/>
        <v>148092.35</v>
      </c>
      <c r="AC60" s="2">
        <f t="shared" si="9"/>
        <v>0.69371099999999997</v>
      </c>
      <c r="AD60" s="17">
        <v>73204</v>
      </c>
      <c r="AE60" s="2">
        <f t="shared" si="10"/>
        <v>0.58889899999999995</v>
      </c>
      <c r="AF60" s="2">
        <f t="shared" si="33"/>
        <v>0.33773300000000001</v>
      </c>
      <c r="AG60" s="39">
        <f t="shared" si="34"/>
        <v>0.33773300000000001</v>
      </c>
      <c r="AH60" s="40">
        <f t="shared" si="12"/>
        <v>0</v>
      </c>
      <c r="AI60" s="15">
        <f t="shared" si="24"/>
        <v>0.33773300000000001</v>
      </c>
      <c r="AJ60" s="17">
        <v>0</v>
      </c>
      <c r="AK60" s="17">
        <v>0</v>
      </c>
      <c r="AL60" s="12">
        <f t="shared" si="25"/>
        <v>0</v>
      </c>
      <c r="AM60" s="17">
        <v>0</v>
      </c>
      <c r="AN60"/>
      <c r="AO60" s="12">
        <f t="shared" si="26"/>
        <v>0</v>
      </c>
      <c r="AP60" s="12">
        <f t="shared" si="13"/>
        <v>57534992</v>
      </c>
      <c r="AQ60" s="12">
        <f t="shared" si="27"/>
        <v>57534992</v>
      </c>
      <c r="AR60" s="9">
        <v>31290480</v>
      </c>
      <c r="AS60" s="9">
        <f t="shared" si="35"/>
        <v>57534992</v>
      </c>
      <c r="AT60" s="78">
        <v>42719762</v>
      </c>
      <c r="AU60" s="12">
        <f t="shared" si="28"/>
        <v>14815230</v>
      </c>
      <c r="AV60" s="41" t="str">
        <f t="shared" si="29"/>
        <v>Yes</v>
      </c>
      <c r="AW60" s="9">
        <f t="shared" si="30"/>
        <v>2963046</v>
      </c>
      <c r="AX60" s="65">
        <f t="shared" si="31"/>
        <v>45682808</v>
      </c>
      <c r="AY60" s="71">
        <f t="shared" si="36"/>
        <v>45682808</v>
      </c>
      <c r="AZ60" s="55">
        <f t="shared" si="32"/>
        <v>2963046</v>
      </c>
      <c r="BA60" s="17"/>
      <c r="BB60" s="4"/>
      <c r="BD60" s="4"/>
      <c r="BE60" s="4"/>
      <c r="BF60" s="4"/>
      <c r="BG60" s="4"/>
      <c r="BH60" s="4"/>
    </row>
    <row r="61" spans="1:60" ht="15" x14ac:dyDescent="0.25">
      <c r="A61" s="7" t="s">
        <v>115</v>
      </c>
      <c r="B61" s="7"/>
      <c r="C61" s="6"/>
      <c r="D61" s="6"/>
      <c r="E61" s="6"/>
      <c r="F61" s="1">
        <v>1</v>
      </c>
      <c r="G61" s="75">
        <v>168</v>
      </c>
      <c r="H61" s="7">
        <v>35</v>
      </c>
      <c r="I61" s="1" t="s">
        <v>116</v>
      </c>
      <c r="J61" s="37"/>
      <c r="K61" s="16">
        <v>4652.87</v>
      </c>
      <c r="L61" s="38"/>
      <c r="M61">
        <v>62</v>
      </c>
      <c r="N61" s="16">
        <f t="shared" si="16"/>
        <v>18.600000000000001</v>
      </c>
      <c r="O61" s="16">
        <f t="shared" si="17"/>
        <v>2791.72</v>
      </c>
      <c r="P61" s="16">
        <f t="shared" si="18"/>
        <v>0</v>
      </c>
      <c r="Q61" s="16">
        <f t="shared" si="19"/>
        <v>0</v>
      </c>
      <c r="R61" s="13">
        <f t="shared" si="20"/>
        <v>0.01</v>
      </c>
      <c r="S61" s="13">
        <f t="shared" si="5"/>
        <v>0</v>
      </c>
      <c r="T61" s="8">
        <f t="shared" si="6"/>
        <v>0</v>
      </c>
      <c r="U61" s="8">
        <f t="shared" si="21"/>
        <v>0</v>
      </c>
      <c r="V61" s="17">
        <v>62</v>
      </c>
      <c r="W61" s="16">
        <f t="shared" si="22"/>
        <v>15.5</v>
      </c>
      <c r="X61" s="10">
        <f t="shared" si="7"/>
        <v>18.600000000000001</v>
      </c>
      <c r="Y61" s="20">
        <f t="shared" si="23"/>
        <v>4686.97</v>
      </c>
      <c r="Z61" s="16">
        <v>12893810599</v>
      </c>
      <c r="AA61" s="17">
        <v>21499</v>
      </c>
      <c r="AB61" s="10">
        <f t="shared" si="8"/>
        <v>599740.02</v>
      </c>
      <c r="AC61" s="2">
        <f t="shared" si="9"/>
        <v>2.8093689999999998</v>
      </c>
      <c r="AD61" s="17">
        <v>243750</v>
      </c>
      <c r="AE61" s="2">
        <f t="shared" si="10"/>
        <v>1.960877</v>
      </c>
      <c r="AF61" s="2">
        <f t="shared" si="33"/>
        <v>-1.554821</v>
      </c>
      <c r="AG61" s="39">
        <f t="shared" si="34"/>
        <v>0.01</v>
      </c>
      <c r="AH61" s="40">
        <f t="shared" si="12"/>
        <v>0</v>
      </c>
      <c r="AI61" s="15">
        <f t="shared" si="24"/>
        <v>0.01</v>
      </c>
      <c r="AJ61" s="17">
        <v>0</v>
      </c>
      <c r="AK61" s="17">
        <v>0</v>
      </c>
      <c r="AL61" s="12">
        <f t="shared" si="25"/>
        <v>0</v>
      </c>
      <c r="AM61" s="17">
        <v>0</v>
      </c>
      <c r="AN61"/>
      <c r="AO61" s="12">
        <f t="shared" si="26"/>
        <v>0</v>
      </c>
      <c r="AP61" s="12">
        <f t="shared" si="13"/>
        <v>540173</v>
      </c>
      <c r="AQ61" s="12">
        <f t="shared" si="27"/>
        <v>540173</v>
      </c>
      <c r="AR61" s="9">
        <v>406683</v>
      </c>
      <c r="AS61" s="9">
        <f t="shared" si="35"/>
        <v>540173</v>
      </c>
      <c r="AT61" s="78">
        <v>472340</v>
      </c>
      <c r="AU61" s="12">
        <f t="shared" si="28"/>
        <v>67833</v>
      </c>
      <c r="AV61" s="41" t="str">
        <f t="shared" si="29"/>
        <v>Yes</v>
      </c>
      <c r="AW61" s="9">
        <f t="shared" si="30"/>
        <v>13567</v>
      </c>
      <c r="AX61" s="65">
        <f t="shared" si="31"/>
        <v>485907</v>
      </c>
      <c r="AY61" s="71">
        <f t="shared" si="36"/>
        <v>485907</v>
      </c>
      <c r="AZ61" s="55">
        <f t="shared" si="32"/>
        <v>13567</v>
      </c>
      <c r="BA61" s="17"/>
      <c r="BB61" s="4"/>
      <c r="BD61" s="4"/>
      <c r="BE61" s="4"/>
      <c r="BF61" s="4"/>
      <c r="BG61" s="4"/>
      <c r="BH61" s="4"/>
    </row>
    <row r="62" spans="1:60" ht="15" x14ac:dyDescent="0.25">
      <c r="A62" s="7" t="s">
        <v>77</v>
      </c>
      <c r="B62" s="7"/>
      <c r="C62" s="6"/>
      <c r="D62" s="6"/>
      <c r="E62" s="6"/>
      <c r="F62" s="1">
        <v>6</v>
      </c>
      <c r="G62" s="75">
        <v>129</v>
      </c>
      <c r="H62" s="7">
        <v>36</v>
      </c>
      <c r="I62" s="1" t="s">
        <v>117</v>
      </c>
      <c r="J62" s="37"/>
      <c r="K62" s="16">
        <v>483.4</v>
      </c>
      <c r="L62" s="38"/>
      <c r="M62">
        <v>169</v>
      </c>
      <c r="N62" s="16">
        <f t="shared" si="16"/>
        <v>50.7</v>
      </c>
      <c r="O62" s="16">
        <f t="shared" si="17"/>
        <v>290.04000000000002</v>
      </c>
      <c r="P62" s="16">
        <f t="shared" si="18"/>
        <v>0</v>
      </c>
      <c r="Q62" s="16">
        <f t="shared" si="19"/>
        <v>0</v>
      </c>
      <c r="R62" s="13">
        <f t="shared" si="20"/>
        <v>0.35</v>
      </c>
      <c r="S62" s="13">
        <f t="shared" si="5"/>
        <v>0</v>
      </c>
      <c r="T62" s="8">
        <f t="shared" si="6"/>
        <v>0</v>
      </c>
      <c r="U62" s="8">
        <f t="shared" si="21"/>
        <v>0</v>
      </c>
      <c r="V62" s="17">
        <v>10</v>
      </c>
      <c r="W62" s="16">
        <f t="shared" si="22"/>
        <v>2.5</v>
      </c>
      <c r="X62" s="10">
        <f t="shared" si="7"/>
        <v>50.7</v>
      </c>
      <c r="Y62" s="20">
        <f t="shared" si="23"/>
        <v>536.6</v>
      </c>
      <c r="Z62" s="16">
        <v>760169890</v>
      </c>
      <c r="AA62" s="17">
        <v>4415</v>
      </c>
      <c r="AB62" s="10">
        <f t="shared" si="8"/>
        <v>172178.91</v>
      </c>
      <c r="AC62" s="2">
        <f t="shared" si="9"/>
        <v>0.80654000000000003</v>
      </c>
      <c r="AD62" s="17">
        <v>80495</v>
      </c>
      <c r="AE62" s="2">
        <f t="shared" si="10"/>
        <v>0.64755200000000002</v>
      </c>
      <c r="AF62" s="2">
        <f t="shared" si="33"/>
        <v>0.24115600000000001</v>
      </c>
      <c r="AG62" s="39">
        <f t="shared" si="34"/>
        <v>0.24115600000000001</v>
      </c>
      <c r="AH62" s="40">
        <f t="shared" si="12"/>
        <v>0</v>
      </c>
      <c r="AI62" s="15">
        <f t="shared" si="24"/>
        <v>0.24115600000000001</v>
      </c>
      <c r="AJ62" s="17">
        <v>279</v>
      </c>
      <c r="AK62" s="17">
        <v>6</v>
      </c>
      <c r="AL62" s="12">
        <f t="shared" si="25"/>
        <v>167400</v>
      </c>
      <c r="AM62" s="17">
        <v>0</v>
      </c>
      <c r="AN62"/>
      <c r="AO62" s="12">
        <f t="shared" si="26"/>
        <v>0</v>
      </c>
      <c r="AP62" s="12">
        <f t="shared" si="13"/>
        <v>1491385</v>
      </c>
      <c r="AQ62" s="12">
        <f t="shared" si="27"/>
        <v>1658785</v>
      </c>
      <c r="AR62" s="9">
        <v>1675092</v>
      </c>
      <c r="AS62" s="9">
        <f t="shared" si="35"/>
        <v>1658785</v>
      </c>
      <c r="AT62" s="78">
        <v>1671457</v>
      </c>
      <c r="AU62" s="12">
        <f t="shared" si="28"/>
        <v>0</v>
      </c>
      <c r="AV62" s="41" t="str">
        <f t="shared" si="29"/>
        <v>No</v>
      </c>
      <c r="AW62" s="9">
        <f t="shared" si="30"/>
        <v>0</v>
      </c>
      <c r="AX62" s="65">
        <f t="shared" si="31"/>
        <v>1671457</v>
      </c>
      <c r="AY62" s="71">
        <f t="shared" si="36"/>
        <v>1671457</v>
      </c>
      <c r="AZ62" s="55">
        <f t="shared" si="32"/>
        <v>0</v>
      </c>
      <c r="BA62" s="17"/>
      <c r="BB62" s="4"/>
      <c r="BD62" s="4"/>
      <c r="BE62" s="4"/>
      <c r="BF62" s="4"/>
      <c r="BG62" s="4"/>
      <c r="BH62" s="4"/>
    </row>
    <row r="63" spans="1:60" ht="15" x14ac:dyDescent="0.25">
      <c r="A63" s="7" t="s">
        <v>75</v>
      </c>
      <c r="B63" s="6">
        <v>1</v>
      </c>
      <c r="C63" s="6">
        <v>1</v>
      </c>
      <c r="D63" s="6">
        <v>1</v>
      </c>
      <c r="E63" s="6"/>
      <c r="F63" s="1">
        <v>10</v>
      </c>
      <c r="G63" s="76">
        <v>12</v>
      </c>
      <c r="H63" s="7">
        <v>37</v>
      </c>
      <c r="I63" s="1" t="s">
        <v>118</v>
      </c>
      <c r="J63" s="37"/>
      <c r="K63" s="16">
        <v>1443.12</v>
      </c>
      <c r="L63" s="43"/>
      <c r="M63">
        <v>790</v>
      </c>
      <c r="N63" s="16">
        <f t="shared" si="16"/>
        <v>237</v>
      </c>
      <c r="O63" s="16">
        <f t="shared" si="17"/>
        <v>865.87</v>
      </c>
      <c r="P63" s="16">
        <f t="shared" si="18"/>
        <v>0</v>
      </c>
      <c r="Q63" s="16">
        <f t="shared" si="19"/>
        <v>0</v>
      </c>
      <c r="R63" s="13">
        <f t="shared" si="20"/>
        <v>0.55000000000000004</v>
      </c>
      <c r="S63" s="13">
        <f t="shared" si="5"/>
        <v>0</v>
      </c>
      <c r="T63" s="8">
        <f t="shared" si="6"/>
        <v>0</v>
      </c>
      <c r="U63" s="8">
        <f t="shared" si="21"/>
        <v>0</v>
      </c>
      <c r="V63" s="17">
        <v>58</v>
      </c>
      <c r="W63" s="16">
        <f t="shared" si="22"/>
        <v>14.5</v>
      </c>
      <c r="X63" s="10">
        <f t="shared" si="7"/>
        <v>237</v>
      </c>
      <c r="Y63" s="20">
        <f t="shared" si="23"/>
        <v>1694.62</v>
      </c>
      <c r="Z63" s="16">
        <v>1178487662.3299999</v>
      </c>
      <c r="AA63" s="17">
        <v>12325</v>
      </c>
      <c r="AB63" s="10">
        <f t="shared" si="8"/>
        <v>95617.66</v>
      </c>
      <c r="AC63" s="2">
        <f t="shared" si="9"/>
        <v>0.447903</v>
      </c>
      <c r="AD63" s="17">
        <v>58534</v>
      </c>
      <c r="AE63" s="2">
        <f t="shared" si="10"/>
        <v>0.47088400000000002</v>
      </c>
      <c r="AF63" s="2">
        <f t="shared" si="33"/>
        <v>0.54520299999999999</v>
      </c>
      <c r="AG63" s="39">
        <f t="shared" si="34"/>
        <v>0.54520299999999999</v>
      </c>
      <c r="AH63" s="40">
        <f t="shared" si="12"/>
        <v>0.04</v>
      </c>
      <c r="AI63" s="15">
        <f t="shared" si="24"/>
        <v>0.58520300000000003</v>
      </c>
      <c r="AJ63" s="17">
        <v>0</v>
      </c>
      <c r="AK63" s="17">
        <v>0</v>
      </c>
      <c r="AL63" s="12">
        <f t="shared" si="25"/>
        <v>0</v>
      </c>
      <c r="AM63" s="17">
        <v>0</v>
      </c>
      <c r="AN63"/>
      <c r="AO63" s="12">
        <f t="shared" si="26"/>
        <v>0</v>
      </c>
      <c r="AP63" s="12">
        <f t="shared" si="13"/>
        <v>11429305</v>
      </c>
      <c r="AQ63" s="12">
        <f t="shared" si="27"/>
        <v>11429305</v>
      </c>
      <c r="AR63" s="9">
        <v>7902388</v>
      </c>
      <c r="AS63" s="9">
        <f t="shared" si="35"/>
        <v>11429305</v>
      </c>
      <c r="AT63" s="78">
        <v>9371044</v>
      </c>
      <c r="AU63" s="12">
        <f t="shared" si="28"/>
        <v>2058261</v>
      </c>
      <c r="AV63" s="41" t="str">
        <f t="shared" si="29"/>
        <v>Yes</v>
      </c>
      <c r="AW63" s="9">
        <f t="shared" si="30"/>
        <v>411652</v>
      </c>
      <c r="AX63" s="65">
        <f t="shared" si="31"/>
        <v>9782696</v>
      </c>
      <c r="AY63" s="71">
        <f t="shared" si="36"/>
        <v>9782696</v>
      </c>
      <c r="AZ63" s="55">
        <f t="shared" si="32"/>
        <v>411652</v>
      </c>
      <c r="BA63" s="17"/>
      <c r="BB63" s="4"/>
      <c r="BD63" s="4"/>
      <c r="BE63" s="4"/>
      <c r="BF63" s="4"/>
      <c r="BG63" s="4"/>
      <c r="BH63" s="4"/>
    </row>
    <row r="64" spans="1:60" ht="15" x14ac:dyDescent="0.25">
      <c r="A64" s="7" t="s">
        <v>73</v>
      </c>
      <c r="B64" s="7"/>
      <c r="C64" s="6"/>
      <c r="D64" s="6"/>
      <c r="E64" s="6"/>
      <c r="F64" s="1">
        <v>3</v>
      </c>
      <c r="G64" s="75">
        <v>136</v>
      </c>
      <c r="H64" s="7">
        <v>38</v>
      </c>
      <c r="I64" s="1" t="s">
        <v>119</v>
      </c>
      <c r="J64" s="37"/>
      <c r="K64" s="16">
        <v>891.32</v>
      </c>
      <c r="L64" s="38"/>
      <c r="M64">
        <v>122</v>
      </c>
      <c r="N64" s="16">
        <f t="shared" si="16"/>
        <v>36.6</v>
      </c>
      <c r="O64" s="16">
        <f t="shared" si="17"/>
        <v>534.79</v>
      </c>
      <c r="P64" s="16">
        <f t="shared" si="18"/>
        <v>0</v>
      </c>
      <c r="Q64" s="16">
        <f t="shared" si="19"/>
        <v>0</v>
      </c>
      <c r="R64" s="13">
        <f t="shared" si="20"/>
        <v>0.14000000000000001</v>
      </c>
      <c r="S64" s="13">
        <f t="shared" si="5"/>
        <v>0</v>
      </c>
      <c r="T64" s="8">
        <f t="shared" si="6"/>
        <v>0</v>
      </c>
      <c r="U64" s="8">
        <f t="shared" si="21"/>
        <v>0</v>
      </c>
      <c r="V64" s="17">
        <v>14</v>
      </c>
      <c r="W64" s="16">
        <f t="shared" si="22"/>
        <v>3.5</v>
      </c>
      <c r="X64" s="10">
        <f t="shared" si="7"/>
        <v>36.6</v>
      </c>
      <c r="Y64" s="20">
        <f t="shared" si="23"/>
        <v>931.42000000000007</v>
      </c>
      <c r="Z64" s="16">
        <v>1049499670.67</v>
      </c>
      <c r="AA64" s="17">
        <v>7152</v>
      </c>
      <c r="AB64" s="10">
        <f t="shared" si="8"/>
        <v>146742.12</v>
      </c>
      <c r="AC64" s="2">
        <f t="shared" si="9"/>
        <v>0.68738600000000005</v>
      </c>
      <c r="AD64" s="17">
        <v>130635</v>
      </c>
      <c r="AE64" s="2">
        <f t="shared" si="10"/>
        <v>1.0509090000000001</v>
      </c>
      <c r="AF64" s="2">
        <f t="shared" si="33"/>
        <v>0.20355699999999999</v>
      </c>
      <c r="AG64" s="39">
        <f t="shared" si="34"/>
        <v>0.20355699999999999</v>
      </c>
      <c r="AH64" s="40">
        <f t="shared" si="12"/>
        <v>0</v>
      </c>
      <c r="AI64" s="15">
        <f t="shared" si="24"/>
        <v>0.20355699999999999</v>
      </c>
      <c r="AJ64" s="17">
        <v>892</v>
      </c>
      <c r="AK64" s="17">
        <v>13</v>
      </c>
      <c r="AL64" s="12">
        <f t="shared" si="25"/>
        <v>1159600</v>
      </c>
      <c r="AM64" s="17">
        <v>0</v>
      </c>
      <c r="AN64"/>
      <c r="AO64" s="12">
        <f t="shared" si="26"/>
        <v>0</v>
      </c>
      <c r="AP64" s="12">
        <f t="shared" si="13"/>
        <v>2185106</v>
      </c>
      <c r="AQ64" s="12">
        <f t="shared" si="27"/>
        <v>3344706</v>
      </c>
      <c r="AR64" s="9">
        <v>3895303</v>
      </c>
      <c r="AS64" s="9">
        <f t="shared" si="35"/>
        <v>3344706</v>
      </c>
      <c r="AT64" s="78">
        <v>3174726</v>
      </c>
      <c r="AU64" s="12">
        <f t="shared" si="28"/>
        <v>169980</v>
      </c>
      <c r="AV64" s="41" t="str">
        <f t="shared" si="29"/>
        <v>Yes</v>
      </c>
      <c r="AW64" s="9">
        <f t="shared" si="30"/>
        <v>33996</v>
      </c>
      <c r="AX64" s="65">
        <f t="shared" si="31"/>
        <v>3208722</v>
      </c>
      <c r="AY64" s="71">
        <f t="shared" si="36"/>
        <v>3208722</v>
      </c>
      <c r="AZ64" s="55">
        <f t="shared" si="32"/>
        <v>33996</v>
      </c>
      <c r="BA64" s="17"/>
      <c r="BB64" s="4"/>
      <c r="BD64" s="4"/>
      <c r="BE64" s="4"/>
      <c r="BF64" s="4"/>
      <c r="BG64" s="4"/>
      <c r="BH64" s="4"/>
    </row>
    <row r="65" spans="1:60" ht="15" x14ac:dyDescent="0.25">
      <c r="A65" s="7" t="s">
        <v>77</v>
      </c>
      <c r="B65" s="7"/>
      <c r="C65" s="6"/>
      <c r="D65" s="6"/>
      <c r="E65" s="6"/>
      <c r="F65" s="1">
        <v>7</v>
      </c>
      <c r="G65" s="75">
        <v>119</v>
      </c>
      <c r="H65" s="7">
        <v>39</v>
      </c>
      <c r="I65" s="1" t="s">
        <v>120</v>
      </c>
      <c r="J65" s="37"/>
      <c r="K65" s="16">
        <v>193.8</v>
      </c>
      <c r="L65" s="38"/>
      <c r="M65">
        <v>50</v>
      </c>
      <c r="N65" s="16">
        <f t="shared" si="16"/>
        <v>15</v>
      </c>
      <c r="O65" s="16">
        <f t="shared" si="17"/>
        <v>116.28</v>
      </c>
      <c r="P65" s="16">
        <f t="shared" si="18"/>
        <v>0</v>
      </c>
      <c r="Q65" s="16">
        <f t="shared" si="19"/>
        <v>0</v>
      </c>
      <c r="R65" s="13">
        <f t="shared" si="20"/>
        <v>0.26</v>
      </c>
      <c r="S65" s="13">
        <f t="shared" si="5"/>
        <v>0</v>
      </c>
      <c r="T65" s="8">
        <f t="shared" si="6"/>
        <v>0</v>
      </c>
      <c r="U65" s="8">
        <f t="shared" si="21"/>
        <v>0</v>
      </c>
      <c r="V65" s="17">
        <v>1</v>
      </c>
      <c r="W65" s="16">
        <f t="shared" si="22"/>
        <v>0.25</v>
      </c>
      <c r="X65" s="10">
        <f t="shared" si="7"/>
        <v>15</v>
      </c>
      <c r="Y65" s="20">
        <f t="shared" si="23"/>
        <v>209.05</v>
      </c>
      <c r="Z65" s="16">
        <v>250561252</v>
      </c>
      <c r="AA65" s="17">
        <v>1649</v>
      </c>
      <c r="AB65" s="10">
        <f t="shared" si="8"/>
        <v>151947.39000000001</v>
      </c>
      <c r="AC65" s="2">
        <f t="shared" si="9"/>
        <v>0.71176899999999999</v>
      </c>
      <c r="AD65" s="17">
        <v>96625</v>
      </c>
      <c r="AE65" s="2">
        <f t="shared" si="10"/>
        <v>0.777312</v>
      </c>
      <c r="AF65" s="2">
        <f t="shared" si="33"/>
        <v>0.26856799999999997</v>
      </c>
      <c r="AG65" s="39">
        <f t="shared" si="34"/>
        <v>0.26856799999999997</v>
      </c>
      <c r="AH65" s="40">
        <f t="shared" si="12"/>
        <v>0</v>
      </c>
      <c r="AI65" s="15">
        <f t="shared" si="24"/>
        <v>0.26856799999999997</v>
      </c>
      <c r="AJ65" s="17">
        <v>0</v>
      </c>
      <c r="AK65" s="45">
        <v>0</v>
      </c>
      <c r="AL65" s="12">
        <f t="shared" si="25"/>
        <v>0</v>
      </c>
      <c r="AM65" s="17">
        <v>49</v>
      </c>
      <c r="AN65">
        <v>4</v>
      </c>
      <c r="AO65" s="12">
        <f t="shared" si="26"/>
        <v>19600</v>
      </c>
      <c r="AP65" s="12">
        <f t="shared" si="13"/>
        <v>647061</v>
      </c>
      <c r="AQ65" s="12">
        <f t="shared" si="27"/>
        <v>666661</v>
      </c>
      <c r="AR65" s="9">
        <v>1091881</v>
      </c>
      <c r="AS65" s="9">
        <f t="shared" si="35"/>
        <v>666661</v>
      </c>
      <c r="AT65" s="78">
        <v>947176</v>
      </c>
      <c r="AU65" s="12">
        <f t="shared" si="28"/>
        <v>0</v>
      </c>
      <c r="AV65" s="41" t="str">
        <f t="shared" si="29"/>
        <v>No</v>
      </c>
      <c r="AW65" s="9">
        <f t="shared" si="30"/>
        <v>0</v>
      </c>
      <c r="AX65" s="65">
        <f t="shared" si="31"/>
        <v>947176</v>
      </c>
      <c r="AY65" s="71">
        <f t="shared" si="36"/>
        <v>947176</v>
      </c>
      <c r="AZ65" s="55">
        <f t="shared" si="32"/>
        <v>0</v>
      </c>
      <c r="BA65" s="17"/>
      <c r="BB65" s="4"/>
      <c r="BD65" s="4"/>
      <c r="BE65" s="4"/>
      <c r="BF65" s="4"/>
      <c r="BG65" s="4"/>
      <c r="BH65" s="4"/>
    </row>
    <row r="66" spans="1:60" ht="15" x14ac:dyDescent="0.25">
      <c r="A66" s="7" t="s">
        <v>83</v>
      </c>
      <c r="B66" s="7"/>
      <c r="C66" s="6"/>
      <c r="D66" s="6"/>
      <c r="E66" s="6"/>
      <c r="F66" s="1">
        <v>5</v>
      </c>
      <c r="G66" s="75">
        <v>63</v>
      </c>
      <c r="H66" s="7">
        <v>40</v>
      </c>
      <c r="I66" s="1" t="s">
        <v>121</v>
      </c>
      <c r="J66" s="37"/>
      <c r="K66" s="16">
        <v>886.29</v>
      </c>
      <c r="L66" s="38"/>
      <c r="M66">
        <v>118</v>
      </c>
      <c r="N66" s="16">
        <f t="shared" si="16"/>
        <v>35.4</v>
      </c>
      <c r="O66" s="16">
        <f t="shared" si="17"/>
        <v>531.77</v>
      </c>
      <c r="P66" s="16">
        <f t="shared" si="18"/>
        <v>0</v>
      </c>
      <c r="Q66" s="16">
        <f t="shared" si="19"/>
        <v>0</v>
      </c>
      <c r="R66" s="13">
        <f t="shared" si="20"/>
        <v>0.13</v>
      </c>
      <c r="S66" s="13">
        <f t="shared" si="5"/>
        <v>0</v>
      </c>
      <c r="T66" s="8">
        <f t="shared" si="6"/>
        <v>0</v>
      </c>
      <c r="U66" s="8">
        <f t="shared" si="21"/>
        <v>0</v>
      </c>
      <c r="V66" s="17">
        <v>14</v>
      </c>
      <c r="W66" s="16">
        <f t="shared" si="22"/>
        <v>3.5</v>
      </c>
      <c r="X66" s="10">
        <f t="shared" si="7"/>
        <v>35.4</v>
      </c>
      <c r="Y66" s="20">
        <f t="shared" si="23"/>
        <v>925.18999999999994</v>
      </c>
      <c r="Z66" s="16">
        <v>938878549.33000004</v>
      </c>
      <c r="AA66" s="17">
        <v>5214</v>
      </c>
      <c r="AB66" s="10">
        <f t="shared" si="8"/>
        <v>180068.77</v>
      </c>
      <c r="AC66" s="2">
        <f t="shared" si="9"/>
        <v>0.84349799999999997</v>
      </c>
      <c r="AD66" s="17">
        <v>107566</v>
      </c>
      <c r="AE66" s="2">
        <f t="shared" si="10"/>
        <v>0.86532799999999999</v>
      </c>
      <c r="AF66" s="2">
        <f t="shared" si="33"/>
        <v>0.149953</v>
      </c>
      <c r="AG66" s="39">
        <f t="shared" si="34"/>
        <v>0.149953</v>
      </c>
      <c r="AH66" s="40">
        <f t="shared" si="12"/>
        <v>0</v>
      </c>
      <c r="AI66" s="15">
        <f t="shared" si="24"/>
        <v>0.149953</v>
      </c>
      <c r="AJ66" s="17">
        <v>0</v>
      </c>
      <c r="AK66" s="17">
        <v>0</v>
      </c>
      <c r="AL66" s="12">
        <f t="shared" si="25"/>
        <v>0</v>
      </c>
      <c r="AM66" s="17">
        <v>0</v>
      </c>
      <c r="AN66"/>
      <c r="AO66" s="12">
        <f t="shared" si="26"/>
        <v>0</v>
      </c>
      <c r="AP66" s="12">
        <f t="shared" si="13"/>
        <v>1598921</v>
      </c>
      <c r="AQ66" s="12">
        <f t="shared" si="27"/>
        <v>1598921</v>
      </c>
      <c r="AR66" s="9">
        <v>1439845</v>
      </c>
      <c r="AS66" s="9">
        <f t="shared" si="35"/>
        <v>1598921</v>
      </c>
      <c r="AT66" s="78">
        <v>1445791</v>
      </c>
      <c r="AU66" s="12">
        <f t="shared" si="28"/>
        <v>153130</v>
      </c>
      <c r="AV66" s="41" t="str">
        <f t="shared" si="29"/>
        <v>Yes</v>
      </c>
      <c r="AW66" s="9">
        <f t="shared" si="30"/>
        <v>30626</v>
      </c>
      <c r="AX66" s="65">
        <f t="shared" si="31"/>
        <v>1476417</v>
      </c>
      <c r="AY66" s="71">
        <f t="shared" si="36"/>
        <v>1476417</v>
      </c>
      <c r="AZ66" s="55">
        <f t="shared" si="32"/>
        <v>30626</v>
      </c>
      <c r="BA66" s="17"/>
      <c r="BB66" s="4"/>
      <c r="BD66" s="4"/>
      <c r="BE66" s="4"/>
      <c r="BF66" s="4"/>
      <c r="BG66" s="4"/>
      <c r="BH66" s="4"/>
    </row>
    <row r="67" spans="1:60" ht="15" x14ac:dyDescent="0.25">
      <c r="A67" s="7" t="s">
        <v>77</v>
      </c>
      <c r="B67" s="7"/>
      <c r="C67" s="6"/>
      <c r="D67" s="6"/>
      <c r="E67" s="6"/>
      <c r="F67" s="1">
        <v>5</v>
      </c>
      <c r="G67" s="75">
        <v>90</v>
      </c>
      <c r="H67" s="7">
        <v>41</v>
      </c>
      <c r="I67" s="1" t="s">
        <v>122</v>
      </c>
      <c r="J67" s="37"/>
      <c r="K67" s="16">
        <v>975.96</v>
      </c>
      <c r="L67" s="38"/>
      <c r="M67">
        <v>251</v>
      </c>
      <c r="N67" s="16">
        <f t="shared" si="16"/>
        <v>75.3</v>
      </c>
      <c r="O67" s="16">
        <f t="shared" si="17"/>
        <v>585.58000000000004</v>
      </c>
      <c r="P67" s="16">
        <f t="shared" si="18"/>
        <v>0</v>
      </c>
      <c r="Q67" s="16">
        <f t="shared" si="19"/>
        <v>0</v>
      </c>
      <c r="R67" s="13">
        <f t="shared" si="20"/>
        <v>0.26</v>
      </c>
      <c r="S67" s="13">
        <f t="shared" si="5"/>
        <v>0</v>
      </c>
      <c r="T67" s="8">
        <f t="shared" si="6"/>
        <v>0</v>
      </c>
      <c r="U67" s="8">
        <f t="shared" si="21"/>
        <v>0</v>
      </c>
      <c r="V67" s="17">
        <v>10</v>
      </c>
      <c r="W67" s="16">
        <f t="shared" si="22"/>
        <v>2.5</v>
      </c>
      <c r="X67" s="10">
        <f t="shared" si="7"/>
        <v>75.3</v>
      </c>
      <c r="Y67" s="20">
        <f t="shared" si="23"/>
        <v>1053.76</v>
      </c>
      <c r="Z67" s="16">
        <v>1417171403</v>
      </c>
      <c r="AA67" s="17">
        <v>8875</v>
      </c>
      <c r="AB67" s="10">
        <f t="shared" si="8"/>
        <v>159681.28</v>
      </c>
      <c r="AC67" s="2">
        <f t="shared" si="9"/>
        <v>0.74799700000000002</v>
      </c>
      <c r="AD67" s="17">
        <v>95685</v>
      </c>
      <c r="AE67" s="2">
        <f t="shared" si="10"/>
        <v>0.76975000000000005</v>
      </c>
      <c r="AF67" s="2">
        <f t="shared" si="33"/>
        <v>0.245477</v>
      </c>
      <c r="AG67" s="39">
        <f t="shared" si="34"/>
        <v>0.245477</v>
      </c>
      <c r="AH67" s="40">
        <f t="shared" si="12"/>
        <v>0</v>
      </c>
      <c r="AI67" s="15">
        <f t="shared" si="24"/>
        <v>0.245477</v>
      </c>
      <c r="AJ67" s="17">
        <v>0</v>
      </c>
      <c r="AK67" s="17">
        <v>0</v>
      </c>
      <c r="AL67" s="12">
        <f t="shared" si="25"/>
        <v>0</v>
      </c>
      <c r="AM67" s="17">
        <v>0</v>
      </c>
      <c r="AN67"/>
      <c r="AO67" s="12">
        <f t="shared" si="26"/>
        <v>0</v>
      </c>
      <c r="AP67" s="12">
        <f t="shared" si="13"/>
        <v>2981216</v>
      </c>
      <c r="AQ67" s="12">
        <f t="shared" si="27"/>
        <v>2981216</v>
      </c>
      <c r="AR67" s="9">
        <v>3686134</v>
      </c>
      <c r="AS67" s="9">
        <f t="shared" si="35"/>
        <v>2981216</v>
      </c>
      <c r="AT67" s="78">
        <v>3555957</v>
      </c>
      <c r="AU67" s="12">
        <f t="shared" si="28"/>
        <v>0</v>
      </c>
      <c r="AV67" s="41" t="str">
        <f t="shared" si="29"/>
        <v>No</v>
      </c>
      <c r="AW67" s="9">
        <f t="shared" si="30"/>
        <v>0</v>
      </c>
      <c r="AX67" s="65">
        <f t="shared" si="31"/>
        <v>3555957</v>
      </c>
      <c r="AY67" s="71">
        <f t="shared" si="36"/>
        <v>3555957</v>
      </c>
      <c r="AZ67" s="55">
        <f t="shared" si="32"/>
        <v>0</v>
      </c>
      <c r="BA67" s="17"/>
      <c r="BB67" s="4"/>
      <c r="BD67" s="4"/>
      <c r="BE67" s="4"/>
      <c r="BF67" s="4"/>
      <c r="BG67" s="4"/>
      <c r="BH67" s="4"/>
    </row>
    <row r="68" spans="1:60" ht="15" x14ac:dyDescent="0.25">
      <c r="A68" s="7" t="s">
        <v>83</v>
      </c>
      <c r="B68" s="7"/>
      <c r="C68" s="6"/>
      <c r="D68" s="6"/>
      <c r="E68" s="6"/>
      <c r="F68" s="1">
        <v>6</v>
      </c>
      <c r="G68" s="75">
        <v>60</v>
      </c>
      <c r="H68" s="7">
        <v>42</v>
      </c>
      <c r="I68" s="1" t="s">
        <v>123</v>
      </c>
      <c r="J68" s="37"/>
      <c r="K68" s="16">
        <v>1788.46</v>
      </c>
      <c r="L68" s="38"/>
      <c r="M68">
        <v>355</v>
      </c>
      <c r="N68" s="16">
        <f t="shared" si="16"/>
        <v>106.5</v>
      </c>
      <c r="O68" s="16">
        <f t="shared" si="17"/>
        <v>1073.08</v>
      </c>
      <c r="P68" s="16">
        <f t="shared" si="18"/>
        <v>0</v>
      </c>
      <c r="Q68" s="16">
        <f t="shared" si="19"/>
        <v>0</v>
      </c>
      <c r="R68" s="13">
        <f t="shared" si="20"/>
        <v>0.2</v>
      </c>
      <c r="S68" s="13">
        <f t="shared" si="5"/>
        <v>0</v>
      </c>
      <c r="T68" s="8">
        <f t="shared" si="6"/>
        <v>0</v>
      </c>
      <c r="U68" s="8">
        <f t="shared" si="21"/>
        <v>0</v>
      </c>
      <c r="V68" s="17">
        <v>9</v>
      </c>
      <c r="W68" s="16">
        <f t="shared" si="22"/>
        <v>2.25</v>
      </c>
      <c r="X68" s="10">
        <f t="shared" si="7"/>
        <v>106.5</v>
      </c>
      <c r="Y68" s="20">
        <f t="shared" si="23"/>
        <v>1897.21</v>
      </c>
      <c r="Z68" s="16">
        <v>1706958567.3299999</v>
      </c>
      <c r="AA68" s="17">
        <v>12717</v>
      </c>
      <c r="AB68" s="10">
        <f t="shared" si="8"/>
        <v>134226.51</v>
      </c>
      <c r="AC68" s="2">
        <f t="shared" si="9"/>
        <v>0.62875899999999996</v>
      </c>
      <c r="AD68" s="17">
        <v>95663</v>
      </c>
      <c r="AE68" s="2">
        <f t="shared" si="10"/>
        <v>0.76957299999999995</v>
      </c>
      <c r="AF68" s="2">
        <f t="shared" si="33"/>
        <v>0.32899699999999998</v>
      </c>
      <c r="AG68" s="39">
        <f t="shared" si="34"/>
        <v>0.32899699999999998</v>
      </c>
      <c r="AH68" s="40">
        <f t="shared" si="12"/>
        <v>0</v>
      </c>
      <c r="AI68" s="15">
        <f t="shared" si="24"/>
        <v>0.32899699999999998</v>
      </c>
      <c r="AJ68" s="17">
        <v>0</v>
      </c>
      <c r="AK68" s="17">
        <v>0</v>
      </c>
      <c r="AL68" s="12">
        <f t="shared" si="25"/>
        <v>0</v>
      </c>
      <c r="AM68" s="17">
        <v>0</v>
      </c>
      <c r="AN68"/>
      <c r="AO68" s="12">
        <f t="shared" si="26"/>
        <v>0</v>
      </c>
      <c r="AP68" s="12">
        <f t="shared" si="13"/>
        <v>7193633</v>
      </c>
      <c r="AQ68" s="12">
        <f t="shared" si="27"/>
        <v>7193633</v>
      </c>
      <c r="AR68" s="9">
        <v>7538993</v>
      </c>
      <c r="AS68" s="9">
        <f t="shared" si="35"/>
        <v>7193633</v>
      </c>
      <c r="AT68" s="78">
        <v>6902775</v>
      </c>
      <c r="AU68" s="12">
        <f t="shared" si="28"/>
        <v>290858</v>
      </c>
      <c r="AV68" s="41" t="str">
        <f t="shared" si="29"/>
        <v>Yes</v>
      </c>
      <c r="AW68" s="9">
        <f t="shared" si="30"/>
        <v>58172</v>
      </c>
      <c r="AX68" s="65">
        <f t="shared" si="31"/>
        <v>6960947</v>
      </c>
      <c r="AY68" s="71">
        <f t="shared" si="36"/>
        <v>6960947</v>
      </c>
      <c r="AZ68" s="55">
        <f t="shared" si="32"/>
        <v>58172</v>
      </c>
      <c r="BA68" s="17"/>
      <c r="BB68" s="4"/>
      <c r="BD68" s="4"/>
      <c r="BE68" s="4"/>
      <c r="BF68" s="4"/>
      <c r="BG68" s="4"/>
      <c r="BH68" s="4"/>
    </row>
    <row r="69" spans="1:60" ht="15" x14ac:dyDescent="0.25">
      <c r="A69" s="7" t="s">
        <v>75</v>
      </c>
      <c r="B69" s="7">
        <v>1</v>
      </c>
      <c r="C69" s="6">
        <v>1</v>
      </c>
      <c r="D69" s="6">
        <v>1</v>
      </c>
      <c r="E69" s="6">
        <v>0</v>
      </c>
      <c r="F69" s="1">
        <v>10</v>
      </c>
      <c r="G69" s="76">
        <v>9</v>
      </c>
      <c r="H69" s="7">
        <v>43</v>
      </c>
      <c r="I69" s="1" t="s">
        <v>124</v>
      </c>
      <c r="J69" s="37"/>
      <c r="K69" s="16">
        <v>7960.89</v>
      </c>
      <c r="L69" s="43"/>
      <c r="M69">
        <v>5398</v>
      </c>
      <c r="N69" s="16">
        <f t="shared" si="16"/>
        <v>1619.4</v>
      </c>
      <c r="O69" s="16">
        <f t="shared" si="17"/>
        <v>4776.53</v>
      </c>
      <c r="P69" s="16">
        <f t="shared" si="18"/>
        <v>621.47000000000025</v>
      </c>
      <c r="Q69" s="16">
        <f t="shared" si="19"/>
        <v>93.22</v>
      </c>
      <c r="R69" s="13">
        <f t="shared" si="20"/>
        <v>0.68</v>
      </c>
      <c r="S69" s="13">
        <f t="shared" si="5"/>
        <v>8.0000000000000071E-2</v>
      </c>
      <c r="T69" s="8">
        <f t="shared" si="6"/>
        <v>636.87</v>
      </c>
      <c r="U69" s="8">
        <f t="shared" si="21"/>
        <v>95.53</v>
      </c>
      <c r="V69" s="17">
        <v>1224</v>
      </c>
      <c r="W69" s="16">
        <f t="shared" si="22"/>
        <v>306</v>
      </c>
      <c r="X69" s="10">
        <f t="shared" si="7"/>
        <v>1619.4</v>
      </c>
      <c r="Y69" s="20">
        <f t="shared" si="23"/>
        <v>9979.51</v>
      </c>
      <c r="Z69" s="16">
        <v>4641422174.6700001</v>
      </c>
      <c r="AA69" s="17">
        <v>51045</v>
      </c>
      <c r="AB69" s="10">
        <f t="shared" si="8"/>
        <v>90928.05</v>
      </c>
      <c r="AC69" s="2">
        <f t="shared" si="9"/>
        <v>0.42593500000000001</v>
      </c>
      <c r="AD69" s="17">
        <v>59954</v>
      </c>
      <c r="AE69" s="2">
        <f t="shared" si="10"/>
        <v>0.48230699999999999</v>
      </c>
      <c r="AF69" s="2">
        <f t="shared" si="33"/>
        <v>0.55715300000000001</v>
      </c>
      <c r="AG69" s="39">
        <f t="shared" si="34"/>
        <v>0.55715300000000001</v>
      </c>
      <c r="AH69" s="40">
        <f t="shared" si="12"/>
        <v>0.05</v>
      </c>
      <c r="AI69" s="15">
        <f t="shared" si="24"/>
        <v>0.60715300000000005</v>
      </c>
      <c r="AJ69" s="17">
        <v>0</v>
      </c>
      <c r="AK69" s="17">
        <v>0</v>
      </c>
      <c r="AL69" s="12">
        <f t="shared" si="25"/>
        <v>0</v>
      </c>
      <c r="AM69" s="17">
        <v>0</v>
      </c>
      <c r="AN69"/>
      <c r="AO69" s="12">
        <f t="shared" si="26"/>
        <v>0</v>
      </c>
      <c r="AP69" s="12">
        <f t="shared" si="13"/>
        <v>69831006</v>
      </c>
      <c r="AQ69" s="12">
        <f t="shared" si="27"/>
        <v>69831006</v>
      </c>
      <c r="AR69" s="9">
        <v>49075156</v>
      </c>
      <c r="AS69" s="9">
        <f t="shared" si="35"/>
        <v>69831006</v>
      </c>
      <c r="AT69" s="78">
        <v>58601580</v>
      </c>
      <c r="AU69" s="12">
        <f t="shared" si="28"/>
        <v>11229426</v>
      </c>
      <c r="AV69" s="41" t="str">
        <f t="shared" si="29"/>
        <v>Yes</v>
      </c>
      <c r="AW69" s="9">
        <f t="shared" si="30"/>
        <v>2245885</v>
      </c>
      <c r="AX69" s="65">
        <f t="shared" si="31"/>
        <v>60847465</v>
      </c>
      <c r="AY69" s="71">
        <f t="shared" si="36"/>
        <v>60847465</v>
      </c>
      <c r="AZ69" s="55">
        <f t="shared" si="32"/>
        <v>2245885</v>
      </c>
      <c r="BA69" s="17"/>
      <c r="BB69" s="4"/>
      <c r="BD69" s="4"/>
      <c r="BE69" s="4"/>
      <c r="BF69" s="4"/>
      <c r="BG69" s="4"/>
      <c r="BH69" s="4"/>
    </row>
    <row r="70" spans="1:60" ht="15" x14ac:dyDescent="0.25">
      <c r="A70" s="7" t="s">
        <v>88</v>
      </c>
      <c r="B70" s="7"/>
      <c r="C70" s="6">
        <v>1</v>
      </c>
      <c r="D70" s="6">
        <v>1</v>
      </c>
      <c r="E70" s="6"/>
      <c r="F70" s="1">
        <v>9</v>
      </c>
      <c r="G70" s="76">
        <v>26</v>
      </c>
      <c r="H70" s="7">
        <v>44</v>
      </c>
      <c r="I70" s="1" t="s">
        <v>125</v>
      </c>
      <c r="J70" s="37"/>
      <c r="K70" s="16">
        <v>3102.42</v>
      </c>
      <c r="L70" s="43"/>
      <c r="M70">
        <v>1610</v>
      </c>
      <c r="N70" s="16">
        <f t="shared" si="16"/>
        <v>483</v>
      </c>
      <c r="O70" s="16">
        <f t="shared" si="17"/>
        <v>1861.45</v>
      </c>
      <c r="P70" s="16">
        <f t="shared" si="18"/>
        <v>0</v>
      </c>
      <c r="Q70" s="16">
        <f t="shared" si="19"/>
        <v>0</v>
      </c>
      <c r="R70" s="13">
        <f t="shared" si="20"/>
        <v>0.52</v>
      </c>
      <c r="S70" s="13">
        <f t="shared" si="5"/>
        <v>0</v>
      </c>
      <c r="T70" s="8">
        <f t="shared" si="6"/>
        <v>0</v>
      </c>
      <c r="U70" s="8">
        <f t="shared" si="21"/>
        <v>0</v>
      </c>
      <c r="V70" s="17">
        <v>366</v>
      </c>
      <c r="W70" s="16">
        <f t="shared" si="22"/>
        <v>91.5</v>
      </c>
      <c r="X70" s="10">
        <f t="shared" si="7"/>
        <v>483</v>
      </c>
      <c r="Y70" s="20">
        <f t="shared" si="23"/>
        <v>3676.92</v>
      </c>
      <c r="Z70" s="16">
        <v>3122256119.3299999</v>
      </c>
      <c r="AA70" s="17">
        <v>27923</v>
      </c>
      <c r="AB70" s="10">
        <f t="shared" si="8"/>
        <v>111816.64</v>
      </c>
      <c r="AC70" s="2">
        <f t="shared" si="9"/>
        <v>0.52378400000000003</v>
      </c>
      <c r="AD70" s="17">
        <v>67773</v>
      </c>
      <c r="AE70" s="2">
        <f t="shared" si="10"/>
        <v>0.54520800000000003</v>
      </c>
      <c r="AF70" s="2">
        <f t="shared" si="33"/>
        <v>0.46978900000000001</v>
      </c>
      <c r="AG70" s="39">
        <f t="shared" si="34"/>
        <v>0.46978900000000001</v>
      </c>
      <c r="AH70" s="40">
        <f t="shared" si="12"/>
        <v>0</v>
      </c>
      <c r="AI70" s="15">
        <f t="shared" si="24"/>
        <v>0.46978900000000001</v>
      </c>
      <c r="AJ70" s="17">
        <v>0</v>
      </c>
      <c r="AK70" s="17">
        <v>0</v>
      </c>
      <c r="AL70" s="12">
        <f t="shared" si="25"/>
        <v>0</v>
      </c>
      <c r="AM70" s="17">
        <v>0</v>
      </c>
      <c r="AN70"/>
      <c r="AO70" s="12">
        <f t="shared" si="26"/>
        <v>0</v>
      </c>
      <c r="AP70" s="12">
        <f t="shared" si="13"/>
        <v>19908015</v>
      </c>
      <c r="AQ70" s="12">
        <f t="shared" si="27"/>
        <v>19908015</v>
      </c>
      <c r="AR70" s="9">
        <v>19595415</v>
      </c>
      <c r="AS70" s="9">
        <f t="shared" si="35"/>
        <v>19908015</v>
      </c>
      <c r="AT70" s="78">
        <v>19869202</v>
      </c>
      <c r="AU70" s="12">
        <f t="shared" si="28"/>
        <v>38813</v>
      </c>
      <c r="AV70" s="41" t="str">
        <f t="shared" si="29"/>
        <v>Yes</v>
      </c>
      <c r="AW70" s="9">
        <f t="shared" si="30"/>
        <v>7763</v>
      </c>
      <c r="AX70" s="65">
        <f t="shared" si="31"/>
        <v>19876965</v>
      </c>
      <c r="AY70" s="71">
        <f t="shared" si="36"/>
        <v>19876965</v>
      </c>
      <c r="AZ70" s="55">
        <f t="shared" si="32"/>
        <v>7763</v>
      </c>
      <c r="BA70" s="17"/>
      <c r="BB70" s="4"/>
      <c r="BD70" s="4"/>
      <c r="BE70" s="4"/>
      <c r="BF70" s="4"/>
      <c r="BG70" s="4"/>
      <c r="BH70" s="4"/>
    </row>
    <row r="71" spans="1:60" ht="15" x14ac:dyDescent="0.25">
      <c r="A71" s="7" t="s">
        <v>83</v>
      </c>
      <c r="B71" s="7"/>
      <c r="C71" s="6"/>
      <c r="D71" s="6"/>
      <c r="E71" s="6"/>
      <c r="F71" s="1">
        <v>4</v>
      </c>
      <c r="G71" s="75">
        <v>81</v>
      </c>
      <c r="H71" s="7">
        <v>45</v>
      </c>
      <c r="I71" s="1" t="s">
        <v>126</v>
      </c>
      <c r="J71" s="37"/>
      <c r="K71" s="16">
        <v>2479.33</v>
      </c>
      <c r="L71" s="38"/>
      <c r="M71">
        <v>599</v>
      </c>
      <c r="N71" s="16">
        <f t="shared" si="16"/>
        <v>179.7</v>
      </c>
      <c r="O71" s="16">
        <f t="shared" si="17"/>
        <v>1487.6</v>
      </c>
      <c r="P71" s="16">
        <f t="shared" si="18"/>
        <v>0</v>
      </c>
      <c r="Q71" s="16">
        <f t="shared" si="19"/>
        <v>0</v>
      </c>
      <c r="R71" s="13">
        <f t="shared" si="20"/>
        <v>0.24</v>
      </c>
      <c r="S71" s="13">
        <f t="shared" si="5"/>
        <v>0</v>
      </c>
      <c r="T71" s="8">
        <f t="shared" si="6"/>
        <v>0</v>
      </c>
      <c r="U71" s="8">
        <f t="shared" si="21"/>
        <v>0</v>
      </c>
      <c r="V71" s="17">
        <v>106</v>
      </c>
      <c r="W71" s="16">
        <f t="shared" si="22"/>
        <v>26.5</v>
      </c>
      <c r="X71" s="10">
        <f t="shared" si="7"/>
        <v>179.7</v>
      </c>
      <c r="Y71" s="20">
        <f t="shared" si="23"/>
        <v>2685.5299999999997</v>
      </c>
      <c r="Z71" s="16">
        <v>3627246953.6700001</v>
      </c>
      <c r="AA71" s="17">
        <v>18693</v>
      </c>
      <c r="AB71" s="10">
        <f t="shared" si="8"/>
        <v>194043.06</v>
      </c>
      <c r="AC71" s="2">
        <f t="shared" si="9"/>
        <v>0.90895800000000004</v>
      </c>
      <c r="AD71" s="17">
        <v>96023</v>
      </c>
      <c r="AE71" s="2">
        <f t="shared" si="10"/>
        <v>0.77246899999999996</v>
      </c>
      <c r="AF71" s="2">
        <f t="shared" si="33"/>
        <v>0.131989</v>
      </c>
      <c r="AG71" s="39">
        <f t="shared" si="34"/>
        <v>0.131989</v>
      </c>
      <c r="AH71" s="40">
        <f t="shared" si="12"/>
        <v>0</v>
      </c>
      <c r="AI71" s="15">
        <f t="shared" si="24"/>
        <v>0.131989</v>
      </c>
      <c r="AJ71" s="17">
        <v>0</v>
      </c>
      <c r="AK71" s="17">
        <v>0</v>
      </c>
      <c r="AL71" s="12">
        <f t="shared" si="25"/>
        <v>0</v>
      </c>
      <c r="AM71" s="17">
        <v>0</v>
      </c>
      <c r="AN71"/>
      <c r="AO71" s="12">
        <f t="shared" si="26"/>
        <v>0</v>
      </c>
      <c r="AP71" s="12">
        <f t="shared" si="13"/>
        <v>4085156</v>
      </c>
      <c r="AQ71" s="12">
        <f t="shared" si="27"/>
        <v>4085156</v>
      </c>
      <c r="AR71" s="9">
        <v>6918462</v>
      </c>
      <c r="AS71" s="9">
        <f t="shared" si="35"/>
        <v>4085156</v>
      </c>
      <c r="AT71" s="78">
        <v>6076507</v>
      </c>
      <c r="AU71" s="12">
        <f t="shared" si="28"/>
        <v>0</v>
      </c>
      <c r="AV71" s="41" t="str">
        <f t="shared" si="29"/>
        <v>No</v>
      </c>
      <c r="AW71" s="9">
        <f t="shared" si="30"/>
        <v>0</v>
      </c>
      <c r="AX71" s="65">
        <f t="shared" si="31"/>
        <v>6076507</v>
      </c>
      <c r="AY71" s="71">
        <f t="shared" si="36"/>
        <v>6076507</v>
      </c>
      <c r="AZ71" s="55">
        <f t="shared" si="32"/>
        <v>0</v>
      </c>
      <c r="BA71" s="17"/>
      <c r="BB71" s="4"/>
      <c r="BD71" s="4"/>
      <c r="BE71" s="4"/>
      <c r="BF71" s="4"/>
      <c r="BG71" s="4"/>
      <c r="BH71" s="4"/>
    </row>
    <row r="72" spans="1:60" ht="15" x14ac:dyDescent="0.25">
      <c r="A72" s="7" t="s">
        <v>115</v>
      </c>
      <c r="B72" s="7"/>
      <c r="C72" s="6"/>
      <c r="D72" s="6"/>
      <c r="E72" s="6"/>
      <c r="F72" s="1">
        <v>1</v>
      </c>
      <c r="G72" s="75">
        <v>147</v>
      </c>
      <c r="H72" s="7">
        <v>46</v>
      </c>
      <c r="I72" s="1" t="s">
        <v>127</v>
      </c>
      <c r="J72" s="37"/>
      <c r="K72" s="16">
        <v>1298.8599999999999</v>
      </c>
      <c r="L72" s="38"/>
      <c r="M72">
        <v>121</v>
      </c>
      <c r="N72" s="16">
        <f t="shared" si="16"/>
        <v>36.299999999999997</v>
      </c>
      <c r="O72" s="16">
        <f t="shared" si="17"/>
        <v>779.32</v>
      </c>
      <c r="P72" s="16">
        <f t="shared" si="18"/>
        <v>0</v>
      </c>
      <c r="Q72" s="16">
        <f t="shared" si="19"/>
        <v>0</v>
      </c>
      <c r="R72" s="13">
        <f t="shared" si="20"/>
        <v>0.09</v>
      </c>
      <c r="S72" s="13">
        <f t="shared" si="5"/>
        <v>0</v>
      </c>
      <c r="T72" s="8">
        <f t="shared" si="6"/>
        <v>0</v>
      </c>
      <c r="U72" s="8">
        <f t="shared" si="21"/>
        <v>0</v>
      </c>
      <c r="V72" s="17">
        <v>27</v>
      </c>
      <c r="W72" s="16">
        <f t="shared" si="22"/>
        <v>6.75</v>
      </c>
      <c r="X72" s="10">
        <f t="shared" si="7"/>
        <v>36.299999999999997</v>
      </c>
      <c r="Y72" s="20">
        <f t="shared" si="23"/>
        <v>1341.9099999999999</v>
      </c>
      <c r="Z72" s="16">
        <v>1913184401</v>
      </c>
      <c r="AA72" s="17">
        <v>7605</v>
      </c>
      <c r="AB72" s="10">
        <f t="shared" si="8"/>
        <v>251569.28</v>
      </c>
      <c r="AC72" s="2">
        <f t="shared" si="9"/>
        <v>1.1784289999999999</v>
      </c>
      <c r="AD72" s="17">
        <v>166875</v>
      </c>
      <c r="AE72" s="2">
        <f t="shared" si="10"/>
        <v>1.342446</v>
      </c>
      <c r="AF72" s="2">
        <f t="shared" si="33"/>
        <v>-0.227634</v>
      </c>
      <c r="AG72" s="39">
        <f t="shared" si="34"/>
        <v>0.01</v>
      </c>
      <c r="AH72" s="40">
        <f t="shared" si="12"/>
        <v>0</v>
      </c>
      <c r="AI72" s="15">
        <f t="shared" si="24"/>
        <v>0.01</v>
      </c>
      <c r="AJ72" s="17">
        <v>425</v>
      </c>
      <c r="AK72" s="17">
        <v>4</v>
      </c>
      <c r="AL72" s="12">
        <f t="shared" si="25"/>
        <v>170000</v>
      </c>
      <c r="AM72" s="17">
        <v>0</v>
      </c>
      <c r="AN72"/>
      <c r="AO72" s="12">
        <f t="shared" si="26"/>
        <v>0</v>
      </c>
      <c r="AP72" s="12">
        <f t="shared" si="13"/>
        <v>154655</v>
      </c>
      <c r="AQ72" s="12">
        <f t="shared" si="27"/>
        <v>324655</v>
      </c>
      <c r="AR72" s="9">
        <v>177907</v>
      </c>
      <c r="AS72" s="9">
        <f t="shared" si="35"/>
        <v>324655</v>
      </c>
      <c r="AT72" s="78">
        <v>210419</v>
      </c>
      <c r="AU72" s="12">
        <f t="shared" si="28"/>
        <v>114236</v>
      </c>
      <c r="AV72" s="41" t="str">
        <f t="shared" si="29"/>
        <v>Yes</v>
      </c>
      <c r="AW72" s="9">
        <f t="shared" si="30"/>
        <v>22847</v>
      </c>
      <c r="AX72" s="65">
        <f t="shared" si="31"/>
        <v>233266</v>
      </c>
      <c r="AY72" s="71">
        <f t="shared" si="36"/>
        <v>233266</v>
      </c>
      <c r="AZ72" s="55">
        <f t="shared" si="32"/>
        <v>22847</v>
      </c>
      <c r="BA72" s="17"/>
      <c r="BB72" s="4"/>
      <c r="BD72" s="4"/>
      <c r="BE72" s="4"/>
      <c r="BF72" s="4"/>
      <c r="BG72" s="4"/>
      <c r="BH72" s="4"/>
    </row>
    <row r="73" spans="1:60" ht="15" x14ac:dyDescent="0.25">
      <c r="A73" s="7" t="s">
        <v>101</v>
      </c>
      <c r="B73" s="7"/>
      <c r="C73" s="6">
        <v>1</v>
      </c>
      <c r="D73" s="6">
        <v>1</v>
      </c>
      <c r="E73" s="6"/>
      <c r="F73" s="1">
        <v>8</v>
      </c>
      <c r="G73" s="75">
        <v>43</v>
      </c>
      <c r="H73" s="7">
        <v>47</v>
      </c>
      <c r="I73" s="1" t="s">
        <v>128</v>
      </c>
      <c r="J73" s="37"/>
      <c r="K73" s="16">
        <v>1087.1099999999999</v>
      </c>
      <c r="L73" s="43"/>
      <c r="M73">
        <v>539</v>
      </c>
      <c r="N73" s="16">
        <f t="shared" si="16"/>
        <v>161.69999999999999</v>
      </c>
      <c r="O73" s="16">
        <f t="shared" si="17"/>
        <v>652.27</v>
      </c>
      <c r="P73" s="16">
        <f t="shared" si="18"/>
        <v>0</v>
      </c>
      <c r="Q73" s="16">
        <f t="shared" si="19"/>
        <v>0</v>
      </c>
      <c r="R73" s="13">
        <f t="shared" si="20"/>
        <v>0.5</v>
      </c>
      <c r="S73" s="13">
        <f t="shared" si="5"/>
        <v>0</v>
      </c>
      <c r="T73" s="8">
        <f t="shared" si="6"/>
        <v>0</v>
      </c>
      <c r="U73" s="8">
        <f t="shared" si="21"/>
        <v>0</v>
      </c>
      <c r="V73" s="17">
        <v>72</v>
      </c>
      <c r="W73" s="16">
        <f t="shared" si="22"/>
        <v>18</v>
      </c>
      <c r="X73" s="10">
        <f t="shared" si="7"/>
        <v>161.69999999999999</v>
      </c>
      <c r="Y73" s="20">
        <f t="shared" si="23"/>
        <v>1266.81</v>
      </c>
      <c r="Z73" s="16">
        <v>1562440347.3299999</v>
      </c>
      <c r="AA73" s="17">
        <v>11190</v>
      </c>
      <c r="AB73" s="10">
        <f t="shared" si="8"/>
        <v>139628.26999999999</v>
      </c>
      <c r="AC73" s="2">
        <f t="shared" si="9"/>
        <v>0.65406200000000003</v>
      </c>
      <c r="AD73" s="17">
        <v>78667</v>
      </c>
      <c r="AE73" s="2">
        <f t="shared" si="10"/>
        <v>0.63284600000000002</v>
      </c>
      <c r="AF73" s="2">
        <f t="shared" si="33"/>
        <v>0.35230299999999998</v>
      </c>
      <c r="AG73" s="39">
        <f t="shared" si="34"/>
        <v>0.35230299999999998</v>
      </c>
      <c r="AH73" s="40">
        <f t="shared" si="12"/>
        <v>0</v>
      </c>
      <c r="AI73" s="15">
        <f t="shared" si="24"/>
        <v>0.35230299999999998</v>
      </c>
      <c r="AJ73" s="17">
        <v>0</v>
      </c>
      <c r="AK73" s="17">
        <v>0</v>
      </c>
      <c r="AL73" s="12">
        <f t="shared" si="25"/>
        <v>0</v>
      </c>
      <c r="AM73" s="17">
        <v>0</v>
      </c>
      <c r="AN73"/>
      <c r="AO73" s="12">
        <f t="shared" si="26"/>
        <v>0</v>
      </c>
      <c r="AP73" s="12">
        <f t="shared" si="13"/>
        <v>5143619</v>
      </c>
      <c r="AQ73" s="12">
        <f t="shared" si="27"/>
        <v>5143619</v>
      </c>
      <c r="AR73" s="9">
        <v>5669122</v>
      </c>
      <c r="AS73" s="9">
        <f t="shared" si="35"/>
        <v>5669122</v>
      </c>
      <c r="AT73" s="78">
        <v>5669122</v>
      </c>
      <c r="AU73" s="12">
        <f t="shared" si="28"/>
        <v>0</v>
      </c>
      <c r="AV73" s="41" t="str">
        <f t="shared" si="29"/>
        <v>No</v>
      </c>
      <c r="AW73" s="9">
        <f t="shared" si="30"/>
        <v>0</v>
      </c>
      <c r="AX73" s="65">
        <f t="shared" si="31"/>
        <v>5669122</v>
      </c>
      <c r="AY73" s="71">
        <f t="shared" si="36"/>
        <v>5669122</v>
      </c>
      <c r="AZ73" s="55">
        <f t="shared" si="32"/>
        <v>0</v>
      </c>
      <c r="BA73" s="17"/>
      <c r="BB73" s="4"/>
      <c r="BD73" s="4"/>
      <c r="BE73" s="4"/>
      <c r="BF73" s="4"/>
      <c r="BG73" s="4"/>
      <c r="BH73" s="4"/>
    </row>
    <row r="74" spans="1:60" ht="15" x14ac:dyDescent="0.25">
      <c r="A74" s="7" t="s">
        <v>73</v>
      </c>
      <c r="B74" s="7"/>
      <c r="C74" s="6"/>
      <c r="D74" s="6"/>
      <c r="E74" s="6"/>
      <c r="F74" s="1">
        <v>7</v>
      </c>
      <c r="G74" s="75">
        <v>84</v>
      </c>
      <c r="H74" s="7">
        <v>48</v>
      </c>
      <c r="I74" s="1" t="s">
        <v>129</v>
      </c>
      <c r="J74" s="37"/>
      <c r="K74" s="16">
        <v>2582.84</v>
      </c>
      <c r="L74" s="38"/>
      <c r="M74">
        <v>414</v>
      </c>
      <c r="N74" s="16">
        <f t="shared" si="16"/>
        <v>124.2</v>
      </c>
      <c r="O74" s="16">
        <f t="shared" si="17"/>
        <v>1549.7</v>
      </c>
      <c r="P74" s="16">
        <f t="shared" si="18"/>
        <v>0</v>
      </c>
      <c r="Q74" s="16">
        <f t="shared" si="19"/>
        <v>0</v>
      </c>
      <c r="R74" s="13">
        <f t="shared" si="20"/>
        <v>0.16</v>
      </c>
      <c r="S74" s="13">
        <f t="shared" si="5"/>
        <v>0</v>
      </c>
      <c r="T74" s="8">
        <f t="shared" si="6"/>
        <v>0</v>
      </c>
      <c r="U74" s="8">
        <f t="shared" si="21"/>
        <v>0</v>
      </c>
      <c r="V74" s="17">
        <v>46</v>
      </c>
      <c r="W74" s="16">
        <f t="shared" si="22"/>
        <v>11.5</v>
      </c>
      <c r="X74" s="10">
        <f t="shared" si="7"/>
        <v>124.2</v>
      </c>
      <c r="Y74" s="20">
        <f t="shared" si="23"/>
        <v>2718.54</v>
      </c>
      <c r="Z74" s="16">
        <v>2117041006</v>
      </c>
      <c r="AA74" s="17">
        <v>16426</v>
      </c>
      <c r="AB74" s="10">
        <f t="shared" si="8"/>
        <v>128883.54</v>
      </c>
      <c r="AC74" s="2">
        <f t="shared" si="9"/>
        <v>0.60373100000000002</v>
      </c>
      <c r="AD74" s="17">
        <v>89645</v>
      </c>
      <c r="AE74" s="2">
        <f t="shared" si="10"/>
        <v>0.72116000000000002</v>
      </c>
      <c r="AF74" s="2">
        <f t="shared" si="33"/>
        <v>0.36104000000000003</v>
      </c>
      <c r="AG74" s="39">
        <f t="shared" si="34"/>
        <v>0.36104000000000003</v>
      </c>
      <c r="AH74" s="40">
        <f t="shared" si="12"/>
        <v>0</v>
      </c>
      <c r="AI74" s="15">
        <f t="shared" si="24"/>
        <v>0.36104000000000003</v>
      </c>
      <c r="AJ74" s="17">
        <v>0</v>
      </c>
      <c r="AK74" s="17">
        <v>0</v>
      </c>
      <c r="AL74" s="12">
        <f t="shared" si="25"/>
        <v>0</v>
      </c>
      <c r="AM74" s="17">
        <v>0</v>
      </c>
      <c r="AN74"/>
      <c r="AO74" s="12">
        <f t="shared" si="26"/>
        <v>0</v>
      </c>
      <c r="AP74" s="12">
        <f t="shared" si="13"/>
        <v>11311807</v>
      </c>
      <c r="AQ74" s="12">
        <f t="shared" si="27"/>
        <v>11311807</v>
      </c>
      <c r="AR74" s="9">
        <v>9684435</v>
      </c>
      <c r="AS74" s="9">
        <f t="shared" si="35"/>
        <v>11311807</v>
      </c>
      <c r="AT74" s="78">
        <v>10099106</v>
      </c>
      <c r="AU74" s="12">
        <f t="shared" si="28"/>
        <v>1212701</v>
      </c>
      <c r="AV74" s="41" t="str">
        <f t="shared" si="29"/>
        <v>Yes</v>
      </c>
      <c r="AW74" s="9">
        <f t="shared" si="30"/>
        <v>242540</v>
      </c>
      <c r="AX74" s="65">
        <f t="shared" si="31"/>
        <v>10341646</v>
      </c>
      <c r="AY74" s="71">
        <f t="shared" si="36"/>
        <v>10341646</v>
      </c>
      <c r="AZ74" s="55">
        <f t="shared" si="32"/>
        <v>242540</v>
      </c>
      <c r="BA74" s="17"/>
      <c r="BB74" s="4"/>
      <c r="BD74" s="4"/>
      <c r="BE74" s="4"/>
      <c r="BF74" s="4"/>
      <c r="BG74" s="4"/>
      <c r="BH74" s="4"/>
    </row>
    <row r="75" spans="1:60" ht="15" x14ac:dyDescent="0.25">
      <c r="A75" s="7" t="s">
        <v>101</v>
      </c>
      <c r="B75" s="7"/>
      <c r="C75" s="74">
        <v>1</v>
      </c>
      <c r="D75" s="74">
        <v>1</v>
      </c>
      <c r="E75" s="6"/>
      <c r="F75" s="1">
        <v>9</v>
      </c>
      <c r="G75" s="76">
        <v>31</v>
      </c>
      <c r="H75" s="7">
        <v>49</v>
      </c>
      <c r="I75" s="1" t="s">
        <v>130</v>
      </c>
      <c r="J75" s="37"/>
      <c r="K75" s="16">
        <v>5091.49</v>
      </c>
      <c r="L75" s="43"/>
      <c r="M75">
        <v>2289</v>
      </c>
      <c r="N75" s="16">
        <f t="shared" si="16"/>
        <v>686.7</v>
      </c>
      <c r="O75" s="16">
        <f t="shared" si="17"/>
        <v>3054.89</v>
      </c>
      <c r="P75" s="16">
        <f t="shared" si="18"/>
        <v>0</v>
      </c>
      <c r="Q75" s="16">
        <f t="shared" si="19"/>
        <v>0</v>
      </c>
      <c r="R75" s="13">
        <f t="shared" si="20"/>
        <v>0.45</v>
      </c>
      <c r="S75" s="13">
        <f t="shared" si="5"/>
        <v>0</v>
      </c>
      <c r="T75" s="8">
        <f t="shared" si="6"/>
        <v>0</v>
      </c>
      <c r="U75" s="8">
        <f t="shared" si="21"/>
        <v>0</v>
      </c>
      <c r="V75" s="17">
        <v>154</v>
      </c>
      <c r="W75" s="16">
        <f t="shared" si="22"/>
        <v>38.5</v>
      </c>
      <c r="X75" s="10">
        <f t="shared" si="7"/>
        <v>686.7</v>
      </c>
      <c r="Y75" s="20">
        <f t="shared" si="23"/>
        <v>5816.69</v>
      </c>
      <c r="Z75" s="16">
        <v>4736388411</v>
      </c>
      <c r="AA75" s="17">
        <v>42141</v>
      </c>
      <c r="AB75" s="10">
        <f t="shared" si="8"/>
        <v>112393.83</v>
      </c>
      <c r="AC75" s="2">
        <f t="shared" si="9"/>
        <v>0.52648799999999996</v>
      </c>
      <c r="AD75" s="17">
        <v>83232</v>
      </c>
      <c r="AE75" s="2">
        <f t="shared" si="10"/>
        <v>0.66957</v>
      </c>
      <c r="AF75" s="2">
        <f t="shared" si="33"/>
        <v>0.430587</v>
      </c>
      <c r="AG75" s="39">
        <f t="shared" si="34"/>
        <v>0.430587</v>
      </c>
      <c r="AH75" s="40">
        <f t="shared" si="12"/>
        <v>0</v>
      </c>
      <c r="AI75" s="15">
        <f t="shared" si="24"/>
        <v>0.430587</v>
      </c>
      <c r="AJ75" s="17">
        <v>0</v>
      </c>
      <c r="AK75" s="17">
        <v>0</v>
      </c>
      <c r="AL75" s="12">
        <f t="shared" si="25"/>
        <v>0</v>
      </c>
      <c r="AM75" s="17">
        <v>0</v>
      </c>
      <c r="AN75"/>
      <c r="AO75" s="12">
        <f t="shared" si="26"/>
        <v>0</v>
      </c>
      <c r="AP75" s="12">
        <f t="shared" si="13"/>
        <v>28865412</v>
      </c>
      <c r="AQ75" s="12">
        <f t="shared" si="27"/>
        <v>28865412</v>
      </c>
      <c r="AR75" s="9">
        <v>28585010</v>
      </c>
      <c r="AS75" s="9">
        <f t="shared" si="35"/>
        <v>29823645</v>
      </c>
      <c r="AT75" s="78">
        <v>29823645</v>
      </c>
      <c r="AU75" s="12">
        <f t="shared" si="28"/>
        <v>0</v>
      </c>
      <c r="AV75" s="41" t="str">
        <f t="shared" si="29"/>
        <v>No</v>
      </c>
      <c r="AW75" s="9">
        <f t="shared" si="30"/>
        <v>0</v>
      </c>
      <c r="AX75" s="65">
        <f t="shared" si="31"/>
        <v>29823645</v>
      </c>
      <c r="AY75" s="71">
        <f t="shared" si="36"/>
        <v>29823645</v>
      </c>
      <c r="AZ75" s="55">
        <f t="shared" si="32"/>
        <v>0</v>
      </c>
      <c r="BA75" s="17"/>
      <c r="BB75" s="4"/>
      <c r="BD75" s="4"/>
      <c r="BE75" s="4"/>
      <c r="BF75" s="4"/>
      <c r="BG75" s="4"/>
      <c r="BH75" s="4"/>
    </row>
    <row r="76" spans="1:60" ht="15" x14ac:dyDescent="0.25">
      <c r="A76" s="7" t="s">
        <v>73</v>
      </c>
      <c r="B76" s="7"/>
      <c r="C76" s="6"/>
      <c r="D76" s="6"/>
      <c r="E76" s="6"/>
      <c r="F76" s="1">
        <v>2</v>
      </c>
      <c r="G76" s="75">
        <v>152</v>
      </c>
      <c r="H76" s="7">
        <v>50</v>
      </c>
      <c r="I76" s="1" t="s">
        <v>131</v>
      </c>
      <c r="J76" s="37"/>
      <c r="K76" s="16">
        <v>583.20000000000005</v>
      </c>
      <c r="L76" s="38"/>
      <c r="M76">
        <v>131</v>
      </c>
      <c r="N76" s="16">
        <f t="shared" si="16"/>
        <v>39.299999999999997</v>
      </c>
      <c r="O76" s="16">
        <f t="shared" si="17"/>
        <v>349.92</v>
      </c>
      <c r="P76" s="16">
        <f t="shared" si="18"/>
        <v>0</v>
      </c>
      <c r="Q76" s="16">
        <f t="shared" si="19"/>
        <v>0</v>
      </c>
      <c r="R76" s="13">
        <f t="shared" si="20"/>
        <v>0.22</v>
      </c>
      <c r="S76" s="13">
        <f t="shared" si="5"/>
        <v>0</v>
      </c>
      <c r="T76" s="8">
        <f t="shared" si="6"/>
        <v>0</v>
      </c>
      <c r="U76" s="8">
        <f t="shared" si="21"/>
        <v>0</v>
      </c>
      <c r="V76" s="17">
        <v>21</v>
      </c>
      <c r="W76" s="16">
        <f t="shared" si="22"/>
        <v>5.25</v>
      </c>
      <c r="X76" s="10">
        <f t="shared" si="7"/>
        <v>39.299999999999997</v>
      </c>
      <c r="Y76" s="20">
        <f t="shared" si="23"/>
        <v>627.75</v>
      </c>
      <c r="Z76" s="16">
        <v>1665319302.3299999</v>
      </c>
      <c r="AA76" s="17">
        <v>6733</v>
      </c>
      <c r="AB76" s="10">
        <f t="shared" si="8"/>
        <v>247336.89</v>
      </c>
      <c r="AC76" s="2">
        <f t="shared" si="9"/>
        <v>1.158603</v>
      </c>
      <c r="AD76" s="17">
        <v>102243</v>
      </c>
      <c r="AE76" s="2">
        <f t="shared" si="10"/>
        <v>0.82250599999999996</v>
      </c>
      <c r="AF76" s="2">
        <f t="shared" si="33"/>
        <v>-5.7773999999999999E-2</v>
      </c>
      <c r="AG76" s="39">
        <f t="shared" si="34"/>
        <v>0.01</v>
      </c>
      <c r="AH76" s="40">
        <f t="shared" si="12"/>
        <v>0</v>
      </c>
      <c r="AI76" s="15">
        <f t="shared" si="24"/>
        <v>0.01</v>
      </c>
      <c r="AJ76" s="17">
        <v>305</v>
      </c>
      <c r="AK76" s="17">
        <v>6</v>
      </c>
      <c r="AL76" s="12">
        <f t="shared" si="25"/>
        <v>183000</v>
      </c>
      <c r="AM76" s="17">
        <v>0</v>
      </c>
      <c r="AN76"/>
      <c r="AO76" s="12">
        <f t="shared" si="26"/>
        <v>0</v>
      </c>
      <c r="AP76" s="12">
        <f t="shared" si="13"/>
        <v>72348</v>
      </c>
      <c r="AQ76" s="12">
        <f t="shared" si="27"/>
        <v>255348</v>
      </c>
      <c r="AR76" s="9">
        <v>105052</v>
      </c>
      <c r="AS76" s="9">
        <f t="shared" si="35"/>
        <v>255348</v>
      </c>
      <c r="AT76" s="78">
        <v>150685</v>
      </c>
      <c r="AU76" s="12">
        <f t="shared" si="28"/>
        <v>104663</v>
      </c>
      <c r="AV76" s="41" t="str">
        <f t="shared" si="29"/>
        <v>Yes</v>
      </c>
      <c r="AW76" s="9">
        <f t="shared" si="30"/>
        <v>20933</v>
      </c>
      <c r="AX76" s="65">
        <f t="shared" si="31"/>
        <v>171618</v>
      </c>
      <c r="AY76" s="71">
        <f t="shared" si="36"/>
        <v>171618</v>
      </c>
      <c r="AZ76" s="55">
        <f t="shared" si="32"/>
        <v>20933</v>
      </c>
      <c r="BA76" s="17"/>
      <c r="BB76" s="4"/>
      <c r="BD76" s="4"/>
      <c r="BE76" s="4"/>
      <c r="BF76" s="4"/>
      <c r="BG76" s="4"/>
      <c r="BH76" s="4"/>
    </row>
    <row r="77" spans="1:60" ht="15" x14ac:dyDescent="0.25">
      <c r="A77" s="7" t="s">
        <v>79</v>
      </c>
      <c r="B77" s="7"/>
      <c r="C77" s="6"/>
      <c r="D77" s="6"/>
      <c r="E77" s="6"/>
      <c r="F77" s="1">
        <v>2</v>
      </c>
      <c r="G77" s="75">
        <v>151</v>
      </c>
      <c r="H77" s="7">
        <v>51</v>
      </c>
      <c r="I77" s="1" t="s">
        <v>132</v>
      </c>
      <c r="J77" s="37"/>
      <c r="K77" s="16">
        <v>9360.1</v>
      </c>
      <c r="L77" s="38"/>
      <c r="M77">
        <v>1603</v>
      </c>
      <c r="N77" s="16">
        <f t="shared" si="16"/>
        <v>480.9</v>
      </c>
      <c r="O77" s="16">
        <f t="shared" si="17"/>
        <v>5616.06</v>
      </c>
      <c r="P77" s="16">
        <f t="shared" si="18"/>
        <v>0</v>
      </c>
      <c r="Q77" s="16">
        <f t="shared" si="19"/>
        <v>0</v>
      </c>
      <c r="R77" s="13">
        <f t="shared" si="20"/>
        <v>0.17</v>
      </c>
      <c r="S77" s="13">
        <f t="shared" si="5"/>
        <v>0</v>
      </c>
      <c r="T77" s="8">
        <f t="shared" si="6"/>
        <v>0</v>
      </c>
      <c r="U77" s="8">
        <f t="shared" si="21"/>
        <v>0</v>
      </c>
      <c r="V77" s="17">
        <v>259</v>
      </c>
      <c r="W77" s="16">
        <f t="shared" si="22"/>
        <v>64.75</v>
      </c>
      <c r="X77" s="10">
        <f t="shared" si="7"/>
        <v>480.9</v>
      </c>
      <c r="Y77" s="20">
        <f t="shared" si="23"/>
        <v>9905.75</v>
      </c>
      <c r="Z77" s="16">
        <v>16572705748.33</v>
      </c>
      <c r="AA77" s="17">
        <v>61512</v>
      </c>
      <c r="AB77" s="10">
        <f t="shared" si="8"/>
        <v>269422.32</v>
      </c>
      <c r="AC77" s="2">
        <f t="shared" si="9"/>
        <v>1.2620579999999999</v>
      </c>
      <c r="AD77" s="17">
        <v>140308</v>
      </c>
      <c r="AE77" s="2">
        <f t="shared" si="10"/>
        <v>1.128725</v>
      </c>
      <c r="AF77" s="2">
        <f t="shared" si="33"/>
        <v>-0.22205800000000001</v>
      </c>
      <c r="AG77" s="39">
        <f t="shared" si="34"/>
        <v>0.01</v>
      </c>
      <c r="AH77" s="40">
        <f t="shared" si="12"/>
        <v>0</v>
      </c>
      <c r="AI77" s="15">
        <f t="shared" si="24"/>
        <v>0.01</v>
      </c>
      <c r="AJ77" s="17">
        <v>0</v>
      </c>
      <c r="AK77" s="17">
        <v>0</v>
      </c>
      <c r="AL77" s="12">
        <f t="shared" si="25"/>
        <v>0</v>
      </c>
      <c r="AM77" s="17">
        <v>0</v>
      </c>
      <c r="AN77"/>
      <c r="AO77" s="12">
        <f t="shared" si="26"/>
        <v>0</v>
      </c>
      <c r="AP77" s="12">
        <f t="shared" si="13"/>
        <v>1141638</v>
      </c>
      <c r="AQ77" s="12">
        <f t="shared" si="27"/>
        <v>1141638</v>
      </c>
      <c r="AR77" s="9">
        <v>1087165</v>
      </c>
      <c r="AS77" s="9">
        <f t="shared" si="35"/>
        <v>1141638</v>
      </c>
      <c r="AT77" s="78">
        <v>1120360</v>
      </c>
      <c r="AU77" s="12">
        <f t="shared" si="28"/>
        <v>21278</v>
      </c>
      <c r="AV77" s="41" t="str">
        <f t="shared" si="29"/>
        <v>Yes</v>
      </c>
      <c r="AW77" s="9">
        <f t="shared" si="30"/>
        <v>4256</v>
      </c>
      <c r="AX77" s="65">
        <f t="shared" si="31"/>
        <v>1124616</v>
      </c>
      <c r="AY77" s="71">
        <f t="shared" si="36"/>
        <v>1124616</v>
      </c>
      <c r="AZ77" s="55">
        <f t="shared" si="32"/>
        <v>4256</v>
      </c>
      <c r="BA77" s="17"/>
      <c r="BB77" s="4"/>
      <c r="BD77" s="4"/>
      <c r="BE77" s="4"/>
      <c r="BF77" s="4"/>
      <c r="BG77" s="4"/>
      <c r="BH77" s="4"/>
    </row>
    <row r="78" spans="1:60" ht="15" x14ac:dyDescent="0.25">
      <c r="A78" s="7" t="s">
        <v>79</v>
      </c>
      <c r="B78" s="7"/>
      <c r="C78" s="6"/>
      <c r="D78" s="6"/>
      <c r="E78" s="6"/>
      <c r="F78" s="1">
        <v>3</v>
      </c>
      <c r="G78" s="75">
        <v>140</v>
      </c>
      <c r="H78" s="7">
        <v>52</v>
      </c>
      <c r="I78" s="1" t="s">
        <v>133</v>
      </c>
      <c r="J78" s="37"/>
      <c r="K78" s="16">
        <v>4103.58</v>
      </c>
      <c r="L78" s="38"/>
      <c r="M78">
        <v>593</v>
      </c>
      <c r="N78" s="16">
        <f t="shared" si="16"/>
        <v>177.9</v>
      </c>
      <c r="O78" s="16">
        <f t="shared" si="17"/>
        <v>2462.15</v>
      </c>
      <c r="P78" s="16">
        <f t="shared" si="18"/>
        <v>0</v>
      </c>
      <c r="Q78" s="16">
        <f t="shared" si="19"/>
        <v>0</v>
      </c>
      <c r="R78" s="13">
        <f t="shared" si="20"/>
        <v>0.14000000000000001</v>
      </c>
      <c r="S78" s="13">
        <f t="shared" si="5"/>
        <v>0</v>
      </c>
      <c r="T78" s="8">
        <f t="shared" si="6"/>
        <v>0</v>
      </c>
      <c r="U78" s="8">
        <f t="shared" si="21"/>
        <v>0</v>
      </c>
      <c r="V78" s="17">
        <v>185</v>
      </c>
      <c r="W78" s="16">
        <f t="shared" si="22"/>
        <v>46.25</v>
      </c>
      <c r="X78" s="10">
        <f t="shared" si="7"/>
        <v>177.9</v>
      </c>
      <c r="Y78" s="20">
        <f t="shared" si="23"/>
        <v>4327.7299999999996</v>
      </c>
      <c r="Z78" s="16">
        <v>5804307397</v>
      </c>
      <c r="AA78" s="17">
        <v>26712</v>
      </c>
      <c r="AB78" s="10">
        <f t="shared" si="8"/>
        <v>217292.13</v>
      </c>
      <c r="AC78" s="2">
        <f t="shared" si="9"/>
        <v>1.0178640000000001</v>
      </c>
      <c r="AD78" s="17">
        <v>97262</v>
      </c>
      <c r="AE78" s="2">
        <f t="shared" si="10"/>
        <v>0.78243600000000002</v>
      </c>
      <c r="AF78" s="2">
        <f t="shared" si="33"/>
        <v>5.2763999999999998E-2</v>
      </c>
      <c r="AG78" s="39">
        <f t="shared" si="34"/>
        <v>5.2763999999999998E-2</v>
      </c>
      <c r="AH78" s="40">
        <f t="shared" si="12"/>
        <v>0</v>
      </c>
      <c r="AI78" s="15">
        <f t="shared" si="24"/>
        <v>5.2763999999999998E-2</v>
      </c>
      <c r="AJ78" s="17">
        <v>0</v>
      </c>
      <c r="AK78" s="17">
        <v>0</v>
      </c>
      <c r="AL78" s="12">
        <f t="shared" si="25"/>
        <v>0</v>
      </c>
      <c r="AM78" s="17">
        <v>0</v>
      </c>
      <c r="AN78"/>
      <c r="AO78" s="12">
        <f t="shared" si="26"/>
        <v>0</v>
      </c>
      <c r="AP78" s="12">
        <f t="shared" si="13"/>
        <v>2631715</v>
      </c>
      <c r="AQ78" s="12">
        <f t="shared" si="27"/>
        <v>2631715</v>
      </c>
      <c r="AR78" s="9">
        <v>1095080</v>
      </c>
      <c r="AS78" s="9">
        <f t="shared" si="35"/>
        <v>2631715</v>
      </c>
      <c r="AT78" s="78">
        <v>907576</v>
      </c>
      <c r="AU78" s="12">
        <f t="shared" si="28"/>
        <v>1724139</v>
      </c>
      <c r="AV78" s="41" t="str">
        <f t="shared" si="29"/>
        <v>Yes</v>
      </c>
      <c r="AW78" s="9">
        <f t="shared" si="30"/>
        <v>344828</v>
      </c>
      <c r="AX78" s="65">
        <f t="shared" si="31"/>
        <v>1252404</v>
      </c>
      <c r="AY78" s="71">
        <f t="shared" si="36"/>
        <v>1252404</v>
      </c>
      <c r="AZ78" s="55">
        <f t="shared" si="32"/>
        <v>344828</v>
      </c>
      <c r="BA78" s="17"/>
      <c r="BB78" s="4"/>
      <c r="BD78" s="4"/>
      <c r="BE78" s="4"/>
      <c r="BF78" s="4"/>
      <c r="BG78" s="4"/>
      <c r="BH78" s="4"/>
    </row>
    <row r="79" spans="1:60" ht="15" x14ac:dyDescent="0.25">
      <c r="A79" s="7" t="s">
        <v>77</v>
      </c>
      <c r="B79" s="7"/>
      <c r="C79" s="6"/>
      <c r="D79" s="6"/>
      <c r="E79" s="6"/>
      <c r="F79" s="1">
        <v>5</v>
      </c>
      <c r="G79" s="75">
        <v>98</v>
      </c>
      <c r="H79" s="7">
        <v>53</v>
      </c>
      <c r="I79" s="1" t="s">
        <v>134</v>
      </c>
      <c r="J79" s="37"/>
      <c r="K79" s="16">
        <v>236.02</v>
      </c>
      <c r="L79" s="38"/>
      <c r="M79">
        <v>43</v>
      </c>
      <c r="N79" s="16">
        <f t="shared" si="16"/>
        <v>12.9</v>
      </c>
      <c r="O79" s="16">
        <f t="shared" si="17"/>
        <v>141.61000000000001</v>
      </c>
      <c r="P79" s="16">
        <f t="shared" si="18"/>
        <v>0</v>
      </c>
      <c r="Q79" s="16">
        <f t="shared" si="19"/>
        <v>0</v>
      </c>
      <c r="R79" s="13">
        <f t="shared" si="20"/>
        <v>0.18</v>
      </c>
      <c r="S79" s="13">
        <f t="shared" si="5"/>
        <v>0</v>
      </c>
      <c r="T79" s="8">
        <f t="shared" si="6"/>
        <v>0</v>
      </c>
      <c r="U79" s="8">
        <f t="shared" si="21"/>
        <v>0</v>
      </c>
      <c r="V79" s="17">
        <v>0</v>
      </c>
      <c r="W79" s="16">
        <f t="shared" si="22"/>
        <v>0</v>
      </c>
      <c r="X79" s="10">
        <f t="shared" si="7"/>
        <v>12.9</v>
      </c>
      <c r="Y79" s="20">
        <f t="shared" si="23"/>
        <v>248.92000000000002</v>
      </c>
      <c r="Z79" s="16">
        <v>353268317.67000002</v>
      </c>
      <c r="AA79" s="17">
        <v>1863</v>
      </c>
      <c r="AB79" s="10">
        <f t="shared" si="8"/>
        <v>189623.36</v>
      </c>
      <c r="AC79" s="2">
        <f t="shared" si="9"/>
        <v>0.88825500000000002</v>
      </c>
      <c r="AD79" s="17">
        <v>91875</v>
      </c>
      <c r="AE79" s="2">
        <f t="shared" si="10"/>
        <v>0.73909999999999998</v>
      </c>
      <c r="AF79" s="2">
        <f t="shared" si="33"/>
        <v>0.15649199999999999</v>
      </c>
      <c r="AG79" s="39">
        <f t="shared" si="34"/>
        <v>0.15649199999999999</v>
      </c>
      <c r="AH79" s="40">
        <f t="shared" si="12"/>
        <v>0</v>
      </c>
      <c r="AI79" s="15">
        <f t="shared" si="24"/>
        <v>0.15649199999999999</v>
      </c>
      <c r="AJ79" s="17">
        <v>0</v>
      </c>
      <c r="AK79" s="45">
        <v>0</v>
      </c>
      <c r="AL79" s="12">
        <f t="shared" si="25"/>
        <v>0</v>
      </c>
      <c r="AM79" s="17">
        <v>47</v>
      </c>
      <c r="AN79">
        <v>4</v>
      </c>
      <c r="AO79" s="12">
        <f t="shared" si="26"/>
        <v>18800</v>
      </c>
      <c r="AP79" s="12">
        <f t="shared" si="13"/>
        <v>448945</v>
      </c>
      <c r="AQ79" s="12">
        <f t="shared" si="27"/>
        <v>467745</v>
      </c>
      <c r="AR79" s="9">
        <v>923278</v>
      </c>
      <c r="AS79" s="9">
        <f t="shared" si="35"/>
        <v>467745</v>
      </c>
      <c r="AT79" s="78">
        <v>736256</v>
      </c>
      <c r="AU79" s="12">
        <f t="shared" si="28"/>
        <v>0</v>
      </c>
      <c r="AV79" s="41" t="str">
        <f t="shared" si="29"/>
        <v>No</v>
      </c>
      <c r="AW79" s="9">
        <f t="shared" si="30"/>
        <v>0</v>
      </c>
      <c r="AX79" s="65">
        <f t="shared" si="31"/>
        <v>736256</v>
      </c>
      <c r="AY79" s="71">
        <f t="shared" si="36"/>
        <v>736256</v>
      </c>
      <c r="AZ79" s="55">
        <f t="shared" si="32"/>
        <v>0</v>
      </c>
      <c r="BA79" s="17"/>
      <c r="BB79" s="4"/>
      <c r="BD79" s="4"/>
      <c r="BE79" s="4"/>
      <c r="BF79" s="4"/>
      <c r="BG79" s="4"/>
      <c r="BH79" s="4"/>
    </row>
    <row r="80" spans="1:60" ht="15" x14ac:dyDescent="0.25">
      <c r="A80" s="7" t="s">
        <v>79</v>
      </c>
      <c r="B80" s="7"/>
      <c r="C80" s="6"/>
      <c r="D80" s="6"/>
      <c r="E80" s="6"/>
      <c r="F80" s="1">
        <v>3</v>
      </c>
      <c r="G80" s="75">
        <v>131</v>
      </c>
      <c r="H80" s="7">
        <v>54</v>
      </c>
      <c r="I80" s="1" t="s">
        <v>135</v>
      </c>
      <c r="J80" s="37"/>
      <c r="K80" s="16">
        <v>5705.66</v>
      </c>
      <c r="L80" s="38"/>
      <c r="M80">
        <v>741</v>
      </c>
      <c r="N80" s="16">
        <f t="shared" si="16"/>
        <v>222.3</v>
      </c>
      <c r="O80" s="16">
        <f t="shared" si="17"/>
        <v>3423.4</v>
      </c>
      <c r="P80" s="16">
        <f t="shared" si="18"/>
        <v>0</v>
      </c>
      <c r="Q80" s="16">
        <f t="shared" si="19"/>
        <v>0</v>
      </c>
      <c r="R80" s="13">
        <f t="shared" si="20"/>
        <v>0.13</v>
      </c>
      <c r="S80" s="13">
        <f t="shared" si="5"/>
        <v>0</v>
      </c>
      <c r="T80" s="8">
        <f t="shared" si="6"/>
        <v>0</v>
      </c>
      <c r="U80" s="8">
        <f t="shared" si="21"/>
        <v>0</v>
      </c>
      <c r="V80" s="17">
        <v>192</v>
      </c>
      <c r="W80" s="16">
        <f t="shared" si="22"/>
        <v>48</v>
      </c>
      <c r="X80" s="10">
        <f t="shared" si="7"/>
        <v>222.3</v>
      </c>
      <c r="Y80" s="20">
        <f t="shared" si="23"/>
        <v>5975.96</v>
      </c>
      <c r="Z80" s="16">
        <v>6548805852</v>
      </c>
      <c r="AA80" s="17">
        <v>35159</v>
      </c>
      <c r="AB80" s="10">
        <f t="shared" si="8"/>
        <v>186262.57</v>
      </c>
      <c r="AC80" s="2">
        <f t="shared" si="9"/>
        <v>0.87251199999999995</v>
      </c>
      <c r="AD80" s="17">
        <v>120605</v>
      </c>
      <c r="AE80" s="2">
        <f t="shared" si="10"/>
        <v>0.97022200000000003</v>
      </c>
      <c r="AF80" s="2">
        <f t="shared" si="33"/>
        <v>9.8174999999999998E-2</v>
      </c>
      <c r="AG80" s="39">
        <f t="shared" si="34"/>
        <v>9.8174999999999998E-2</v>
      </c>
      <c r="AH80" s="40">
        <f t="shared" si="12"/>
        <v>0</v>
      </c>
      <c r="AI80" s="15">
        <f t="shared" si="24"/>
        <v>9.8174999999999998E-2</v>
      </c>
      <c r="AJ80" s="17">
        <v>0</v>
      </c>
      <c r="AK80" s="17">
        <v>0</v>
      </c>
      <c r="AL80" s="12">
        <f t="shared" si="25"/>
        <v>0</v>
      </c>
      <c r="AM80" s="17">
        <v>0</v>
      </c>
      <c r="AN80"/>
      <c r="AO80" s="12">
        <f t="shared" si="26"/>
        <v>0</v>
      </c>
      <c r="AP80" s="12">
        <f t="shared" si="13"/>
        <v>6761601</v>
      </c>
      <c r="AQ80" s="12">
        <f t="shared" si="27"/>
        <v>6761601</v>
      </c>
      <c r="AR80" s="9">
        <v>6654380</v>
      </c>
      <c r="AS80" s="9">
        <f t="shared" si="35"/>
        <v>6761601</v>
      </c>
      <c r="AT80" s="78">
        <v>5379255</v>
      </c>
      <c r="AU80" s="12">
        <f t="shared" si="28"/>
        <v>1382346</v>
      </c>
      <c r="AV80" s="41" t="str">
        <f t="shared" si="29"/>
        <v>Yes</v>
      </c>
      <c r="AW80" s="9">
        <f t="shared" si="30"/>
        <v>276469</v>
      </c>
      <c r="AX80" s="65">
        <f t="shared" si="31"/>
        <v>5655724</v>
      </c>
      <c r="AY80" s="71">
        <f t="shared" si="36"/>
        <v>5655724</v>
      </c>
      <c r="AZ80" s="55">
        <f t="shared" si="32"/>
        <v>276469</v>
      </c>
      <c r="BA80" s="17"/>
      <c r="BB80" s="4"/>
      <c r="BD80" s="4"/>
      <c r="BE80" s="4"/>
      <c r="BF80" s="4"/>
      <c r="BG80" s="4"/>
      <c r="BH80" s="4"/>
    </row>
    <row r="81" spans="1:60" ht="15" x14ac:dyDescent="0.25">
      <c r="A81" s="7" t="s">
        <v>77</v>
      </c>
      <c r="B81" s="7"/>
      <c r="C81" s="6"/>
      <c r="D81" s="6"/>
      <c r="E81" s="6"/>
      <c r="F81" s="1">
        <v>2</v>
      </c>
      <c r="G81" s="75">
        <v>150</v>
      </c>
      <c r="H81" s="7">
        <v>55</v>
      </c>
      <c r="I81" s="1" t="s">
        <v>136</v>
      </c>
      <c r="J81" s="37"/>
      <c r="K81" s="16">
        <v>302.02</v>
      </c>
      <c r="L81" s="38"/>
      <c r="M81">
        <v>79</v>
      </c>
      <c r="N81" s="16">
        <f t="shared" si="16"/>
        <v>23.7</v>
      </c>
      <c r="O81" s="16">
        <f t="shared" si="17"/>
        <v>181.21</v>
      </c>
      <c r="P81" s="16">
        <f t="shared" si="18"/>
        <v>0</v>
      </c>
      <c r="Q81" s="16">
        <f t="shared" si="19"/>
        <v>0</v>
      </c>
      <c r="R81" s="13">
        <f t="shared" si="20"/>
        <v>0.26</v>
      </c>
      <c r="S81" s="13">
        <f t="shared" si="5"/>
        <v>0</v>
      </c>
      <c r="T81" s="8">
        <f t="shared" si="6"/>
        <v>0</v>
      </c>
      <c r="U81" s="8">
        <f t="shared" si="21"/>
        <v>0</v>
      </c>
      <c r="V81" s="17">
        <v>4</v>
      </c>
      <c r="W81" s="16">
        <f t="shared" si="22"/>
        <v>1</v>
      </c>
      <c r="X81" s="10">
        <f t="shared" si="7"/>
        <v>23.7</v>
      </c>
      <c r="Y81" s="20">
        <f t="shared" si="23"/>
        <v>326.71999999999997</v>
      </c>
      <c r="Z81" s="16">
        <v>860084657</v>
      </c>
      <c r="AA81" s="17">
        <v>3150</v>
      </c>
      <c r="AB81" s="10">
        <f t="shared" si="8"/>
        <v>273042.75</v>
      </c>
      <c r="AC81" s="2">
        <f t="shared" si="9"/>
        <v>1.2790170000000001</v>
      </c>
      <c r="AD81" s="17">
        <v>117438</v>
      </c>
      <c r="AE81" s="2">
        <f t="shared" si="10"/>
        <v>0.94474400000000003</v>
      </c>
      <c r="AF81" s="2">
        <f t="shared" si="33"/>
        <v>-0.178735</v>
      </c>
      <c r="AG81" s="39">
        <f t="shared" si="34"/>
        <v>0.01</v>
      </c>
      <c r="AH81" s="40">
        <f t="shared" si="12"/>
        <v>0</v>
      </c>
      <c r="AI81" s="15">
        <f t="shared" si="24"/>
        <v>0.01</v>
      </c>
      <c r="AJ81" s="17">
        <v>302</v>
      </c>
      <c r="AK81" s="17">
        <v>13</v>
      </c>
      <c r="AL81" s="12">
        <f t="shared" si="25"/>
        <v>392600</v>
      </c>
      <c r="AM81" s="17">
        <v>0</v>
      </c>
      <c r="AN81"/>
      <c r="AO81" s="12">
        <f t="shared" si="26"/>
        <v>0</v>
      </c>
      <c r="AP81" s="12">
        <f t="shared" si="13"/>
        <v>37654</v>
      </c>
      <c r="AQ81" s="12">
        <f t="shared" si="27"/>
        <v>430254</v>
      </c>
      <c r="AR81" s="9">
        <v>82025</v>
      </c>
      <c r="AS81" s="9">
        <f t="shared" si="35"/>
        <v>430254</v>
      </c>
      <c r="AT81" s="78">
        <v>182146</v>
      </c>
      <c r="AU81" s="12">
        <f t="shared" si="28"/>
        <v>248108</v>
      </c>
      <c r="AV81" s="41" t="str">
        <f t="shared" si="29"/>
        <v>Yes</v>
      </c>
      <c r="AW81" s="9">
        <f t="shared" si="30"/>
        <v>49622</v>
      </c>
      <c r="AX81" s="65">
        <f t="shared" si="31"/>
        <v>231768</v>
      </c>
      <c r="AY81" s="71">
        <f t="shared" si="36"/>
        <v>231768</v>
      </c>
      <c r="AZ81" s="55">
        <f t="shared" si="32"/>
        <v>49622</v>
      </c>
      <c r="BA81" s="17"/>
      <c r="BB81" s="4"/>
      <c r="BD81" s="4"/>
      <c r="BE81" s="4"/>
      <c r="BF81" s="4"/>
      <c r="BG81" s="4"/>
      <c r="BH81" s="4"/>
    </row>
    <row r="82" spans="1:60" ht="15" x14ac:dyDescent="0.25">
      <c r="A82" s="7" t="s">
        <v>79</v>
      </c>
      <c r="B82" s="7"/>
      <c r="C82" s="6"/>
      <c r="D82" s="6"/>
      <c r="E82" s="6"/>
      <c r="F82" s="1">
        <v>5</v>
      </c>
      <c r="G82" s="75">
        <v>113</v>
      </c>
      <c r="H82" s="7">
        <v>56</v>
      </c>
      <c r="I82" s="1" t="s">
        <v>137</v>
      </c>
      <c r="J82" s="37"/>
      <c r="K82" s="16">
        <v>1689.97</v>
      </c>
      <c r="L82" s="38"/>
      <c r="M82">
        <v>216</v>
      </c>
      <c r="N82" s="16">
        <f t="shared" si="16"/>
        <v>64.8</v>
      </c>
      <c r="O82" s="16">
        <f t="shared" si="17"/>
        <v>1013.98</v>
      </c>
      <c r="P82" s="16">
        <f t="shared" si="18"/>
        <v>0</v>
      </c>
      <c r="Q82" s="16">
        <f t="shared" si="19"/>
        <v>0</v>
      </c>
      <c r="R82" s="13">
        <f t="shared" si="20"/>
        <v>0.13</v>
      </c>
      <c r="S82" s="13">
        <f t="shared" si="5"/>
        <v>0</v>
      </c>
      <c r="T82" s="8">
        <f t="shared" si="6"/>
        <v>0</v>
      </c>
      <c r="U82" s="8">
        <f t="shared" si="21"/>
        <v>0</v>
      </c>
      <c r="V82" s="17">
        <v>14</v>
      </c>
      <c r="W82" s="16">
        <f t="shared" si="22"/>
        <v>3.5</v>
      </c>
      <c r="X82" s="10">
        <f t="shared" si="7"/>
        <v>64.8</v>
      </c>
      <c r="Y82" s="20">
        <f t="shared" si="23"/>
        <v>1758.27</v>
      </c>
      <c r="Z82" s="16">
        <v>1624966676</v>
      </c>
      <c r="AA82" s="17">
        <v>10903</v>
      </c>
      <c r="AB82" s="10">
        <f t="shared" si="8"/>
        <v>149038.49</v>
      </c>
      <c r="AC82" s="2">
        <f t="shared" si="9"/>
        <v>0.69814299999999996</v>
      </c>
      <c r="AD82" s="17">
        <v>111347</v>
      </c>
      <c r="AE82" s="2">
        <f t="shared" si="10"/>
        <v>0.89574500000000001</v>
      </c>
      <c r="AF82" s="2">
        <f t="shared" si="33"/>
        <v>0.24257600000000001</v>
      </c>
      <c r="AG82" s="39">
        <f t="shared" si="34"/>
        <v>0.24257600000000001</v>
      </c>
      <c r="AH82" s="40">
        <f t="shared" si="12"/>
        <v>0</v>
      </c>
      <c r="AI82" s="15">
        <f t="shared" si="24"/>
        <v>0.24257600000000001</v>
      </c>
      <c r="AJ82" s="17">
        <v>0</v>
      </c>
      <c r="AK82" s="17">
        <v>0</v>
      </c>
      <c r="AL82" s="12">
        <f t="shared" si="25"/>
        <v>0</v>
      </c>
      <c r="AM82" s="17">
        <v>0</v>
      </c>
      <c r="AN82"/>
      <c r="AO82" s="12">
        <f t="shared" si="26"/>
        <v>0</v>
      </c>
      <c r="AP82" s="12">
        <f t="shared" si="13"/>
        <v>4915575</v>
      </c>
      <c r="AQ82" s="12">
        <f t="shared" si="27"/>
        <v>4915575</v>
      </c>
      <c r="AR82" s="9">
        <v>5510220</v>
      </c>
      <c r="AS82" s="9">
        <f t="shared" si="35"/>
        <v>4915575</v>
      </c>
      <c r="AT82" s="78">
        <v>5278314</v>
      </c>
      <c r="AU82" s="12">
        <f t="shared" si="28"/>
        <v>0</v>
      </c>
      <c r="AV82" s="41" t="str">
        <f t="shared" si="29"/>
        <v>No</v>
      </c>
      <c r="AW82" s="9">
        <f t="shared" si="30"/>
        <v>0</v>
      </c>
      <c r="AX82" s="65">
        <f t="shared" si="31"/>
        <v>5278314</v>
      </c>
      <c r="AY82" s="71">
        <f t="shared" si="36"/>
        <v>5278314</v>
      </c>
      <c r="AZ82" s="55">
        <f t="shared" si="32"/>
        <v>0</v>
      </c>
      <c r="BA82" s="17"/>
      <c r="BB82" s="4"/>
      <c r="BD82" s="4"/>
      <c r="BE82" s="4"/>
      <c r="BF82" s="4"/>
      <c r="BG82" s="4"/>
      <c r="BH82" s="4"/>
    </row>
    <row r="83" spans="1:60" ht="15" x14ac:dyDescent="0.25">
      <c r="A83" s="7" t="s">
        <v>79</v>
      </c>
      <c r="B83" s="7"/>
      <c r="C83" s="6"/>
      <c r="D83" s="6"/>
      <c r="E83" s="6"/>
      <c r="F83" s="1">
        <v>1</v>
      </c>
      <c r="G83" s="75">
        <v>169</v>
      </c>
      <c r="H83" s="7">
        <v>57</v>
      </c>
      <c r="I83" s="1" t="s">
        <v>138</v>
      </c>
      <c r="J83" s="37"/>
      <c r="K83" s="16">
        <v>8323.34</v>
      </c>
      <c r="L83" s="38"/>
      <c r="M83">
        <v>1565</v>
      </c>
      <c r="N83" s="16">
        <f t="shared" si="16"/>
        <v>469.5</v>
      </c>
      <c r="O83" s="16">
        <f t="shared" si="17"/>
        <v>4994</v>
      </c>
      <c r="P83" s="16">
        <f t="shared" si="18"/>
        <v>0</v>
      </c>
      <c r="Q83" s="16">
        <f t="shared" si="19"/>
        <v>0</v>
      </c>
      <c r="R83" s="13">
        <f t="shared" si="20"/>
        <v>0.19</v>
      </c>
      <c r="S83" s="13">
        <f t="shared" si="5"/>
        <v>0</v>
      </c>
      <c r="T83" s="8">
        <f t="shared" si="6"/>
        <v>0</v>
      </c>
      <c r="U83" s="8">
        <f t="shared" si="21"/>
        <v>0</v>
      </c>
      <c r="V83" s="17">
        <v>407</v>
      </c>
      <c r="W83" s="16">
        <f t="shared" si="22"/>
        <v>101.75</v>
      </c>
      <c r="X83" s="10">
        <f t="shared" si="7"/>
        <v>469.5</v>
      </c>
      <c r="Y83" s="20">
        <f t="shared" si="23"/>
        <v>8894.59</v>
      </c>
      <c r="Z83" s="16">
        <v>50612339709.330002</v>
      </c>
      <c r="AA83" s="17">
        <v>63518</v>
      </c>
      <c r="AB83" s="10">
        <f t="shared" si="8"/>
        <v>796818.85</v>
      </c>
      <c r="AC83" s="2">
        <f t="shared" si="9"/>
        <v>3.732548</v>
      </c>
      <c r="AD83" s="17">
        <v>167537</v>
      </c>
      <c r="AE83" s="2">
        <f t="shared" si="10"/>
        <v>1.347772</v>
      </c>
      <c r="AF83" s="2">
        <f t="shared" si="33"/>
        <v>-2.017115</v>
      </c>
      <c r="AG83" s="39">
        <f t="shared" si="34"/>
        <v>0.01</v>
      </c>
      <c r="AH83" s="40">
        <f t="shared" si="12"/>
        <v>0</v>
      </c>
      <c r="AI83" s="15">
        <f t="shared" si="24"/>
        <v>0.01</v>
      </c>
      <c r="AJ83" s="17">
        <v>0</v>
      </c>
      <c r="AK83" s="17">
        <v>0</v>
      </c>
      <c r="AL83" s="12">
        <f t="shared" si="25"/>
        <v>0</v>
      </c>
      <c r="AM83" s="17">
        <v>0</v>
      </c>
      <c r="AN83"/>
      <c r="AO83" s="12">
        <f t="shared" si="26"/>
        <v>0</v>
      </c>
      <c r="AP83" s="12">
        <f t="shared" si="13"/>
        <v>1025101</v>
      </c>
      <c r="AQ83" s="12">
        <f t="shared" si="27"/>
        <v>1025101</v>
      </c>
      <c r="AR83" s="9">
        <v>136859</v>
      </c>
      <c r="AS83" s="9">
        <f t="shared" si="35"/>
        <v>1025101</v>
      </c>
      <c r="AT83" s="78">
        <v>569418</v>
      </c>
      <c r="AU83" s="12">
        <f t="shared" si="28"/>
        <v>455683</v>
      </c>
      <c r="AV83" s="41" t="str">
        <f t="shared" si="29"/>
        <v>Yes</v>
      </c>
      <c r="AW83" s="9">
        <f t="shared" si="30"/>
        <v>91137</v>
      </c>
      <c r="AX83" s="65">
        <f t="shared" si="31"/>
        <v>660555</v>
      </c>
      <c r="AY83" s="71">
        <f t="shared" si="36"/>
        <v>660555</v>
      </c>
      <c r="AZ83" s="55">
        <f t="shared" si="32"/>
        <v>91137</v>
      </c>
      <c r="BA83" s="17"/>
      <c r="BB83" s="4"/>
      <c r="BD83" s="4"/>
      <c r="BE83" s="4"/>
      <c r="BF83" s="4"/>
      <c r="BG83" s="4"/>
      <c r="BH83" s="4"/>
    </row>
    <row r="84" spans="1:60" ht="15" x14ac:dyDescent="0.25">
      <c r="A84" s="7" t="s">
        <v>101</v>
      </c>
      <c r="B84" s="7"/>
      <c r="C84" s="6"/>
      <c r="D84" s="6"/>
      <c r="E84" s="6"/>
      <c r="F84" s="1">
        <v>9</v>
      </c>
      <c r="G84" s="76">
        <v>23</v>
      </c>
      <c r="H84" s="7">
        <v>58</v>
      </c>
      <c r="I84" s="1" t="s">
        <v>139</v>
      </c>
      <c r="J84" s="37"/>
      <c r="K84" s="16">
        <v>1584.33</v>
      </c>
      <c r="L84" s="43"/>
      <c r="M84">
        <v>791</v>
      </c>
      <c r="N84" s="16">
        <f t="shared" si="16"/>
        <v>237.3</v>
      </c>
      <c r="O84" s="16">
        <f t="shared" si="17"/>
        <v>950.6</v>
      </c>
      <c r="P84" s="16">
        <f t="shared" si="18"/>
        <v>0</v>
      </c>
      <c r="Q84" s="16">
        <f t="shared" si="19"/>
        <v>0</v>
      </c>
      <c r="R84" s="13">
        <f t="shared" si="20"/>
        <v>0.5</v>
      </c>
      <c r="S84" s="13">
        <f t="shared" si="5"/>
        <v>0</v>
      </c>
      <c r="T84" s="8">
        <f t="shared" si="6"/>
        <v>0</v>
      </c>
      <c r="U84" s="8">
        <f t="shared" si="21"/>
        <v>0</v>
      </c>
      <c r="V84" s="17">
        <v>18</v>
      </c>
      <c r="W84" s="16">
        <f t="shared" si="22"/>
        <v>4.5</v>
      </c>
      <c r="X84" s="10">
        <f t="shared" si="7"/>
        <v>237.3</v>
      </c>
      <c r="Y84" s="20">
        <f t="shared" si="23"/>
        <v>1826.1299999999999</v>
      </c>
      <c r="Z84" s="16">
        <v>1206488839</v>
      </c>
      <c r="AA84" s="17">
        <v>11402</v>
      </c>
      <c r="AB84" s="10">
        <f t="shared" si="8"/>
        <v>105813.79</v>
      </c>
      <c r="AC84" s="2">
        <f t="shared" si="9"/>
        <v>0.49566500000000002</v>
      </c>
      <c r="AD84" s="17">
        <v>62361</v>
      </c>
      <c r="AE84" s="2">
        <f t="shared" si="10"/>
        <v>0.50167099999999998</v>
      </c>
      <c r="AF84" s="2">
        <f t="shared" si="33"/>
        <v>0.50253300000000001</v>
      </c>
      <c r="AG84" s="39">
        <f t="shared" si="34"/>
        <v>0.50253300000000001</v>
      </c>
      <c r="AH84" s="40">
        <f t="shared" si="12"/>
        <v>0</v>
      </c>
      <c r="AI84" s="15">
        <f t="shared" si="24"/>
        <v>0.50253300000000001</v>
      </c>
      <c r="AJ84" s="17">
        <v>0</v>
      </c>
      <c r="AK84" s="17">
        <v>0</v>
      </c>
      <c r="AL84" s="12">
        <f t="shared" si="25"/>
        <v>0</v>
      </c>
      <c r="AM84" s="17">
        <v>2</v>
      </c>
      <c r="AN84">
        <v>4</v>
      </c>
      <c r="AO84" s="12">
        <f t="shared" si="26"/>
        <v>800</v>
      </c>
      <c r="AP84" s="12">
        <f t="shared" si="13"/>
        <v>10576384</v>
      </c>
      <c r="AQ84" s="12">
        <f t="shared" si="27"/>
        <v>10577184</v>
      </c>
      <c r="AR84" s="9">
        <v>10775767</v>
      </c>
      <c r="AS84" s="9">
        <f t="shared" si="35"/>
        <v>10577184</v>
      </c>
      <c r="AT84" s="78">
        <v>10925151</v>
      </c>
      <c r="AU84" s="12">
        <f t="shared" si="28"/>
        <v>0</v>
      </c>
      <c r="AV84" s="41" t="str">
        <f t="shared" si="29"/>
        <v>No</v>
      </c>
      <c r="AW84" s="9">
        <f t="shared" si="30"/>
        <v>0</v>
      </c>
      <c r="AX84" s="65">
        <f t="shared" si="31"/>
        <v>10925151</v>
      </c>
      <c r="AY84" s="71">
        <f t="shared" si="36"/>
        <v>10925151</v>
      </c>
      <c r="AZ84" s="55">
        <f t="shared" si="32"/>
        <v>0</v>
      </c>
      <c r="BA84" s="17"/>
      <c r="BB84" s="4"/>
      <c r="BD84" s="4"/>
      <c r="BE84" s="4"/>
      <c r="BF84" s="4"/>
      <c r="BG84" s="4"/>
      <c r="BH84" s="4"/>
    </row>
    <row r="85" spans="1:60" ht="15" x14ac:dyDescent="0.25">
      <c r="A85" s="7" t="s">
        <v>88</v>
      </c>
      <c r="B85" s="7"/>
      <c r="C85" s="74">
        <v>1</v>
      </c>
      <c r="D85" s="74">
        <v>1</v>
      </c>
      <c r="E85" s="6"/>
      <c r="F85" s="1">
        <v>8</v>
      </c>
      <c r="G85" s="77">
        <v>61</v>
      </c>
      <c r="H85" s="7">
        <v>59</v>
      </c>
      <c r="I85" s="1" t="s">
        <v>140</v>
      </c>
      <c r="J85" s="37"/>
      <c r="K85" s="16">
        <v>4411.47</v>
      </c>
      <c r="L85" s="38"/>
      <c r="M85">
        <v>2026</v>
      </c>
      <c r="N85" s="16">
        <f t="shared" si="16"/>
        <v>607.79999999999995</v>
      </c>
      <c r="O85" s="16">
        <f t="shared" si="17"/>
        <v>2646.88</v>
      </c>
      <c r="P85" s="16">
        <f t="shared" si="18"/>
        <v>0</v>
      </c>
      <c r="Q85" s="16">
        <f t="shared" si="19"/>
        <v>0</v>
      </c>
      <c r="R85" s="13">
        <f t="shared" si="20"/>
        <v>0.46</v>
      </c>
      <c r="S85" s="13">
        <f t="shared" si="5"/>
        <v>0</v>
      </c>
      <c r="T85" s="8">
        <f t="shared" si="6"/>
        <v>0</v>
      </c>
      <c r="U85" s="8">
        <f t="shared" si="21"/>
        <v>0</v>
      </c>
      <c r="V85" s="17">
        <v>177</v>
      </c>
      <c r="W85" s="16">
        <f t="shared" si="22"/>
        <v>44.25</v>
      </c>
      <c r="X85" s="10">
        <f t="shared" si="7"/>
        <v>607.79999999999995</v>
      </c>
      <c r="Y85" s="20">
        <f t="shared" si="23"/>
        <v>5063.5200000000004</v>
      </c>
      <c r="Z85" s="16">
        <v>6406503118</v>
      </c>
      <c r="AA85" s="17">
        <v>38411</v>
      </c>
      <c r="AB85" s="10">
        <f t="shared" si="8"/>
        <v>166788.24</v>
      </c>
      <c r="AC85" s="2">
        <f t="shared" si="9"/>
        <v>0.78128799999999998</v>
      </c>
      <c r="AD85" s="17">
        <v>68849</v>
      </c>
      <c r="AE85" s="2">
        <f t="shared" si="10"/>
        <v>0.55386400000000002</v>
      </c>
      <c r="AF85" s="2">
        <f t="shared" si="33"/>
        <v>0.286939</v>
      </c>
      <c r="AG85" s="39">
        <f t="shared" si="34"/>
        <v>0.286939</v>
      </c>
      <c r="AH85" s="40">
        <f t="shared" si="12"/>
        <v>0</v>
      </c>
      <c r="AI85" s="15">
        <f t="shared" si="24"/>
        <v>0.286939</v>
      </c>
      <c r="AJ85" s="17">
        <v>0</v>
      </c>
      <c r="AK85" s="17">
        <v>0</v>
      </c>
      <c r="AL85" s="12">
        <f t="shared" si="25"/>
        <v>0</v>
      </c>
      <c r="AM85" s="17">
        <v>0</v>
      </c>
      <c r="AN85"/>
      <c r="AO85" s="12">
        <f t="shared" si="26"/>
        <v>0</v>
      </c>
      <c r="AP85" s="12">
        <f t="shared" si="13"/>
        <v>16744919</v>
      </c>
      <c r="AQ85" s="12">
        <f t="shared" si="27"/>
        <v>16744919</v>
      </c>
      <c r="AR85" s="9">
        <v>25040045</v>
      </c>
      <c r="AS85" s="9">
        <f t="shared" si="35"/>
        <v>25040045</v>
      </c>
      <c r="AT85" s="78">
        <v>25040045</v>
      </c>
      <c r="AU85" s="12">
        <f t="shared" si="28"/>
        <v>0</v>
      </c>
      <c r="AV85" s="41" t="str">
        <f t="shared" si="29"/>
        <v>No</v>
      </c>
      <c r="AW85" s="9">
        <f t="shared" si="30"/>
        <v>0</v>
      </c>
      <c r="AX85" s="65">
        <f t="shared" si="31"/>
        <v>25040045</v>
      </c>
      <c r="AY85" s="71">
        <f t="shared" si="36"/>
        <v>25040045</v>
      </c>
      <c r="AZ85" s="55">
        <f t="shared" si="32"/>
        <v>0</v>
      </c>
      <c r="BA85" s="17"/>
      <c r="BB85" s="4"/>
      <c r="BD85" s="4"/>
      <c r="BE85" s="4"/>
      <c r="BF85" s="4"/>
      <c r="BG85" s="4"/>
      <c r="BH85" s="4"/>
    </row>
    <row r="86" spans="1:60" ht="15" x14ac:dyDescent="0.25">
      <c r="A86" s="7" t="s">
        <v>79</v>
      </c>
      <c r="B86" s="7"/>
      <c r="C86" s="6"/>
      <c r="D86" s="6"/>
      <c r="E86" s="6"/>
      <c r="F86" s="1">
        <v>2</v>
      </c>
      <c r="G86" s="75">
        <v>149</v>
      </c>
      <c r="H86" s="7">
        <v>60</v>
      </c>
      <c r="I86" s="1" t="s">
        <v>141</v>
      </c>
      <c r="J86" s="37"/>
      <c r="K86" s="16">
        <v>3154.65</v>
      </c>
      <c r="L86" s="38"/>
      <c r="M86">
        <v>386</v>
      </c>
      <c r="N86" s="16">
        <f t="shared" si="16"/>
        <v>115.8</v>
      </c>
      <c r="O86" s="16">
        <f t="shared" si="17"/>
        <v>1892.79</v>
      </c>
      <c r="P86" s="16">
        <f t="shared" si="18"/>
        <v>0</v>
      </c>
      <c r="Q86" s="16">
        <f t="shared" si="19"/>
        <v>0</v>
      </c>
      <c r="R86" s="13">
        <f t="shared" si="20"/>
        <v>0.12</v>
      </c>
      <c r="S86" s="13">
        <f t="shared" si="5"/>
        <v>0</v>
      </c>
      <c r="T86" s="8">
        <f t="shared" si="6"/>
        <v>0</v>
      </c>
      <c r="U86" s="8">
        <f t="shared" si="21"/>
        <v>0</v>
      </c>
      <c r="V86" s="17">
        <v>47</v>
      </c>
      <c r="W86" s="16">
        <f t="shared" si="22"/>
        <v>11.75</v>
      </c>
      <c r="X86" s="10">
        <f t="shared" si="7"/>
        <v>115.8</v>
      </c>
      <c r="Y86" s="20">
        <f t="shared" si="23"/>
        <v>3282.2000000000003</v>
      </c>
      <c r="Z86" s="16">
        <v>5042939690.6700001</v>
      </c>
      <c r="AA86" s="17">
        <v>22073</v>
      </c>
      <c r="AB86" s="10">
        <f t="shared" si="8"/>
        <v>228466.44</v>
      </c>
      <c r="AC86" s="2">
        <f t="shared" si="9"/>
        <v>1.070208</v>
      </c>
      <c r="AD86" s="17">
        <v>108243</v>
      </c>
      <c r="AE86" s="2">
        <f t="shared" si="10"/>
        <v>0.87077400000000005</v>
      </c>
      <c r="AF86" s="2">
        <f t="shared" si="33"/>
        <v>-1.0378E-2</v>
      </c>
      <c r="AG86" s="39">
        <f t="shared" si="34"/>
        <v>0.01</v>
      </c>
      <c r="AH86" s="40">
        <f t="shared" si="12"/>
        <v>0</v>
      </c>
      <c r="AI86" s="15">
        <f t="shared" si="24"/>
        <v>0.01</v>
      </c>
      <c r="AJ86" s="17">
        <v>0</v>
      </c>
      <c r="AK86" s="17">
        <v>0</v>
      </c>
      <c r="AL86" s="12">
        <f t="shared" si="25"/>
        <v>0</v>
      </c>
      <c r="AM86" s="17">
        <v>0</v>
      </c>
      <c r="AN86"/>
      <c r="AO86" s="12">
        <f t="shared" si="26"/>
        <v>0</v>
      </c>
      <c r="AP86" s="12">
        <f t="shared" si="13"/>
        <v>378274</v>
      </c>
      <c r="AQ86" s="12">
        <f t="shared" si="27"/>
        <v>378274</v>
      </c>
      <c r="AR86" s="9">
        <v>2740394</v>
      </c>
      <c r="AS86" s="9">
        <f t="shared" si="35"/>
        <v>378274</v>
      </c>
      <c r="AT86" s="78">
        <v>1766084</v>
      </c>
      <c r="AU86" s="12">
        <f t="shared" si="28"/>
        <v>0</v>
      </c>
      <c r="AV86" s="41" t="str">
        <f t="shared" si="29"/>
        <v>No</v>
      </c>
      <c r="AW86" s="9">
        <f t="shared" si="30"/>
        <v>0</v>
      </c>
      <c r="AX86" s="65">
        <f t="shared" si="31"/>
        <v>1766084</v>
      </c>
      <c r="AY86" s="71">
        <f t="shared" si="36"/>
        <v>1766084</v>
      </c>
      <c r="AZ86" s="55">
        <f t="shared" si="32"/>
        <v>0</v>
      </c>
      <c r="BA86" s="17"/>
      <c r="BB86" s="4"/>
      <c r="BD86" s="4"/>
      <c r="BE86" s="4"/>
      <c r="BF86" s="4"/>
      <c r="BG86" s="4"/>
      <c r="BH86" s="4"/>
    </row>
    <row r="87" spans="1:60" ht="15" x14ac:dyDescent="0.25">
      <c r="A87" s="7" t="s">
        <v>73</v>
      </c>
      <c r="B87" s="7"/>
      <c r="C87" s="6"/>
      <c r="D87" s="6"/>
      <c r="E87" s="6"/>
      <c r="F87" s="1">
        <v>4</v>
      </c>
      <c r="G87" s="75">
        <v>117</v>
      </c>
      <c r="H87" s="7">
        <v>61</v>
      </c>
      <c r="I87" s="1" t="s">
        <v>142</v>
      </c>
      <c r="J87" s="37"/>
      <c r="K87" s="16">
        <v>1119.9100000000001</v>
      </c>
      <c r="L87" s="38"/>
      <c r="M87">
        <v>191</v>
      </c>
      <c r="N87" s="16">
        <f t="shared" si="16"/>
        <v>57.3</v>
      </c>
      <c r="O87" s="16">
        <f t="shared" si="17"/>
        <v>671.95</v>
      </c>
      <c r="P87" s="16">
        <f t="shared" si="18"/>
        <v>0</v>
      </c>
      <c r="Q87" s="16">
        <f t="shared" si="19"/>
        <v>0</v>
      </c>
      <c r="R87" s="13">
        <f t="shared" si="20"/>
        <v>0.17</v>
      </c>
      <c r="S87" s="13">
        <f t="shared" si="5"/>
        <v>0</v>
      </c>
      <c r="T87" s="8">
        <f t="shared" si="6"/>
        <v>0</v>
      </c>
      <c r="U87" s="8">
        <f t="shared" si="21"/>
        <v>0</v>
      </c>
      <c r="V87" s="17">
        <v>7</v>
      </c>
      <c r="W87" s="16">
        <f t="shared" si="22"/>
        <v>1.75</v>
      </c>
      <c r="X87" s="10">
        <f t="shared" si="7"/>
        <v>57.3</v>
      </c>
      <c r="Y87" s="20">
        <f t="shared" si="23"/>
        <v>1178.96</v>
      </c>
      <c r="Z87" s="16">
        <v>1379178713.6700001</v>
      </c>
      <c r="AA87" s="17">
        <v>8452</v>
      </c>
      <c r="AB87" s="10">
        <f t="shared" si="8"/>
        <v>163177.79</v>
      </c>
      <c r="AC87" s="2">
        <f t="shared" si="9"/>
        <v>0.76437600000000006</v>
      </c>
      <c r="AD87" s="17">
        <v>107073</v>
      </c>
      <c r="AE87" s="2">
        <f t="shared" si="10"/>
        <v>0.86136199999999996</v>
      </c>
      <c r="AF87" s="2">
        <f t="shared" si="33"/>
        <v>0.20652799999999999</v>
      </c>
      <c r="AG87" s="39">
        <f t="shared" si="34"/>
        <v>0.20652799999999999</v>
      </c>
      <c r="AH87" s="40">
        <f t="shared" si="12"/>
        <v>0</v>
      </c>
      <c r="AI87" s="15">
        <f t="shared" si="24"/>
        <v>0.20652799999999999</v>
      </c>
      <c r="AJ87" s="17">
        <v>1125</v>
      </c>
      <c r="AK87" s="17">
        <v>13</v>
      </c>
      <c r="AL87" s="12">
        <f t="shared" si="25"/>
        <v>1462500</v>
      </c>
      <c r="AM87" s="17">
        <v>0</v>
      </c>
      <c r="AN87"/>
      <c r="AO87" s="12">
        <f t="shared" si="26"/>
        <v>0</v>
      </c>
      <c r="AP87" s="12">
        <f t="shared" si="13"/>
        <v>2806202</v>
      </c>
      <c r="AQ87" s="12">
        <f t="shared" si="27"/>
        <v>4268702</v>
      </c>
      <c r="AR87" s="9">
        <v>1971482</v>
      </c>
      <c r="AS87" s="9">
        <f t="shared" si="35"/>
        <v>4268702</v>
      </c>
      <c r="AT87" s="78">
        <v>2368269</v>
      </c>
      <c r="AU87" s="12">
        <f t="shared" si="28"/>
        <v>1900433</v>
      </c>
      <c r="AV87" s="41" t="str">
        <f t="shared" si="29"/>
        <v>Yes</v>
      </c>
      <c r="AW87" s="9">
        <f t="shared" si="30"/>
        <v>380087</v>
      </c>
      <c r="AX87" s="65">
        <f t="shared" si="31"/>
        <v>2748356</v>
      </c>
      <c r="AY87" s="71">
        <f t="shared" si="36"/>
        <v>2748356</v>
      </c>
      <c r="AZ87" s="55">
        <f t="shared" si="32"/>
        <v>380087</v>
      </c>
      <c r="BA87" s="17"/>
      <c r="BB87" s="4"/>
      <c r="BD87" s="4"/>
      <c r="BE87" s="4"/>
      <c r="BF87" s="4"/>
      <c r="BG87" s="4"/>
      <c r="BH87" s="4"/>
    </row>
    <row r="88" spans="1:60" ht="15" x14ac:dyDescent="0.25">
      <c r="A88" s="7" t="s">
        <v>88</v>
      </c>
      <c r="B88" s="7"/>
      <c r="C88" s="6">
        <v>1</v>
      </c>
      <c r="D88" s="6">
        <v>1</v>
      </c>
      <c r="E88" s="6"/>
      <c r="F88" s="1">
        <v>9</v>
      </c>
      <c r="G88" s="76">
        <v>19</v>
      </c>
      <c r="H88" s="7">
        <v>62</v>
      </c>
      <c r="I88" s="1" t="s">
        <v>143</v>
      </c>
      <c r="J88" s="37"/>
      <c r="K88" s="16">
        <v>6256.06</v>
      </c>
      <c r="L88" s="43"/>
      <c r="M88">
        <v>2654</v>
      </c>
      <c r="N88" s="16">
        <f t="shared" si="16"/>
        <v>796.2</v>
      </c>
      <c r="O88" s="16">
        <f t="shared" si="17"/>
        <v>3753.64</v>
      </c>
      <c r="P88" s="16">
        <f t="shared" si="18"/>
        <v>0</v>
      </c>
      <c r="Q88" s="16">
        <f t="shared" si="19"/>
        <v>0</v>
      </c>
      <c r="R88" s="13">
        <f t="shared" si="20"/>
        <v>0.42</v>
      </c>
      <c r="S88" s="13">
        <f t="shared" si="5"/>
        <v>0</v>
      </c>
      <c r="T88" s="8">
        <f t="shared" si="6"/>
        <v>0</v>
      </c>
      <c r="U88" s="8">
        <f t="shared" si="21"/>
        <v>0</v>
      </c>
      <c r="V88" s="17">
        <v>422</v>
      </c>
      <c r="W88" s="16">
        <f t="shared" si="22"/>
        <v>105.5</v>
      </c>
      <c r="X88" s="10">
        <f t="shared" si="7"/>
        <v>796.2</v>
      </c>
      <c r="Y88" s="20">
        <f t="shared" si="23"/>
        <v>7157.76</v>
      </c>
      <c r="Z88" s="16">
        <v>5959997335.3299999</v>
      </c>
      <c r="AA88" s="17">
        <v>61169</v>
      </c>
      <c r="AB88" s="10">
        <f t="shared" si="8"/>
        <v>97434.93</v>
      </c>
      <c r="AC88" s="2">
        <f t="shared" si="9"/>
        <v>0.45641599999999999</v>
      </c>
      <c r="AD88" s="17">
        <v>78602</v>
      </c>
      <c r="AE88" s="2">
        <f t="shared" si="10"/>
        <v>0.63232299999999997</v>
      </c>
      <c r="AF88" s="2">
        <f t="shared" si="33"/>
        <v>0.49081200000000003</v>
      </c>
      <c r="AG88" s="39">
        <f t="shared" si="34"/>
        <v>0.49081200000000003</v>
      </c>
      <c r="AH88" s="40">
        <f t="shared" si="12"/>
        <v>0.03</v>
      </c>
      <c r="AI88" s="15">
        <f t="shared" si="24"/>
        <v>0.52081200000000005</v>
      </c>
      <c r="AJ88" s="17">
        <v>0</v>
      </c>
      <c r="AK88" s="17">
        <v>0</v>
      </c>
      <c r="AL88" s="12">
        <f t="shared" si="25"/>
        <v>0</v>
      </c>
      <c r="AM88" s="17">
        <v>0</v>
      </c>
      <c r="AN88"/>
      <c r="AO88" s="12">
        <f t="shared" si="26"/>
        <v>0</v>
      </c>
      <c r="AP88" s="12">
        <f t="shared" si="13"/>
        <v>42963440</v>
      </c>
      <c r="AQ88" s="12">
        <f t="shared" si="27"/>
        <v>42963440</v>
      </c>
      <c r="AR88" s="9">
        <v>26945481</v>
      </c>
      <c r="AS88" s="9">
        <f t="shared" si="35"/>
        <v>42963440</v>
      </c>
      <c r="AT88" s="78">
        <v>32878103</v>
      </c>
      <c r="AU88" s="12">
        <f t="shared" si="28"/>
        <v>10085337</v>
      </c>
      <c r="AV88" s="41" t="str">
        <f t="shared" si="29"/>
        <v>Yes</v>
      </c>
      <c r="AW88" s="9">
        <f t="shared" si="30"/>
        <v>2017067</v>
      </c>
      <c r="AX88" s="65">
        <f t="shared" si="31"/>
        <v>34895170</v>
      </c>
      <c r="AY88" s="71">
        <f t="shared" si="36"/>
        <v>34895170</v>
      </c>
      <c r="AZ88" s="55">
        <f t="shared" si="32"/>
        <v>2017067</v>
      </c>
      <c r="BA88" s="17"/>
      <c r="BB88" s="4"/>
      <c r="BD88" s="4"/>
      <c r="BE88" s="4"/>
      <c r="BF88" s="4"/>
      <c r="BG88" s="4"/>
      <c r="BH88" s="4"/>
    </row>
    <row r="89" spans="1:60" ht="15" x14ac:dyDescent="0.25">
      <c r="A89" s="7" t="s">
        <v>77</v>
      </c>
      <c r="B89" s="7"/>
      <c r="C89" s="6"/>
      <c r="D89" s="6"/>
      <c r="E89" s="6"/>
      <c r="F89" s="1">
        <v>7</v>
      </c>
      <c r="G89" s="75">
        <v>64</v>
      </c>
      <c r="H89" s="7">
        <v>63</v>
      </c>
      <c r="I89" s="1" t="s">
        <v>144</v>
      </c>
      <c r="J89" s="37"/>
      <c r="K89" s="16">
        <v>119.84</v>
      </c>
      <c r="L89" s="38"/>
      <c r="M89">
        <v>40</v>
      </c>
      <c r="N89" s="16">
        <f t="shared" si="16"/>
        <v>12</v>
      </c>
      <c r="O89" s="16">
        <f t="shared" si="17"/>
        <v>71.900000000000006</v>
      </c>
      <c r="P89" s="16">
        <f t="shared" si="18"/>
        <v>0</v>
      </c>
      <c r="Q89" s="16">
        <f t="shared" si="19"/>
        <v>0</v>
      </c>
      <c r="R89" s="13">
        <f t="shared" si="20"/>
        <v>0.33</v>
      </c>
      <c r="S89" s="13">
        <f t="shared" si="5"/>
        <v>0</v>
      </c>
      <c r="T89" s="8">
        <f t="shared" si="6"/>
        <v>0</v>
      </c>
      <c r="U89" s="8">
        <f t="shared" si="21"/>
        <v>0</v>
      </c>
      <c r="V89" s="17">
        <v>0</v>
      </c>
      <c r="W89" s="16">
        <f t="shared" si="22"/>
        <v>0</v>
      </c>
      <c r="X89" s="10">
        <f t="shared" si="7"/>
        <v>12</v>
      </c>
      <c r="Y89" s="20">
        <f t="shared" si="23"/>
        <v>131.84</v>
      </c>
      <c r="Z89" s="16">
        <v>253351736</v>
      </c>
      <c r="AA89" s="17">
        <v>1728</v>
      </c>
      <c r="AB89" s="10">
        <f t="shared" si="8"/>
        <v>146615.59</v>
      </c>
      <c r="AC89" s="2">
        <f t="shared" si="9"/>
        <v>0.68679299999999999</v>
      </c>
      <c r="AD89" s="17">
        <v>76364</v>
      </c>
      <c r="AE89" s="2">
        <f t="shared" si="10"/>
        <v>0.61431999999999998</v>
      </c>
      <c r="AF89" s="2">
        <f t="shared" si="33"/>
        <v>0.334949</v>
      </c>
      <c r="AG89" s="39">
        <f t="shared" si="34"/>
        <v>0.334949</v>
      </c>
      <c r="AH89" s="40">
        <f t="shared" si="12"/>
        <v>0</v>
      </c>
      <c r="AI89" s="15">
        <f t="shared" si="24"/>
        <v>0.334949</v>
      </c>
      <c r="AJ89" s="17">
        <v>52</v>
      </c>
      <c r="AK89" s="17">
        <v>6</v>
      </c>
      <c r="AL89" s="12">
        <f t="shared" si="25"/>
        <v>31200</v>
      </c>
      <c r="AM89" s="17">
        <v>0</v>
      </c>
      <c r="AN89"/>
      <c r="AO89" s="12">
        <f t="shared" si="26"/>
        <v>0</v>
      </c>
      <c r="AP89" s="12">
        <f t="shared" si="13"/>
        <v>508940</v>
      </c>
      <c r="AQ89" s="12">
        <f t="shared" si="27"/>
        <v>540140</v>
      </c>
      <c r="AR89" s="9">
        <v>1312383</v>
      </c>
      <c r="AS89" s="9">
        <f t="shared" si="35"/>
        <v>540140</v>
      </c>
      <c r="AT89" s="78">
        <v>1058408</v>
      </c>
      <c r="AU89" s="12">
        <f t="shared" si="28"/>
        <v>0</v>
      </c>
      <c r="AV89" s="41" t="str">
        <f t="shared" si="29"/>
        <v>No</v>
      </c>
      <c r="AW89" s="9">
        <f t="shared" si="30"/>
        <v>0</v>
      </c>
      <c r="AX89" s="65">
        <f t="shared" si="31"/>
        <v>1058408</v>
      </c>
      <c r="AY89" s="71">
        <f t="shared" si="36"/>
        <v>1058408</v>
      </c>
      <c r="AZ89" s="55">
        <f t="shared" si="32"/>
        <v>0</v>
      </c>
      <c r="BA89" s="17"/>
      <c r="BB89" s="4"/>
      <c r="BD89" s="4"/>
      <c r="BE89" s="4"/>
      <c r="BF89" s="4"/>
      <c r="BG89" s="4"/>
      <c r="BH89" s="4"/>
    </row>
    <row r="90" spans="1:60" ht="15" x14ac:dyDescent="0.25">
      <c r="A90" s="7" t="s">
        <v>93</v>
      </c>
      <c r="B90" s="7">
        <v>1</v>
      </c>
      <c r="C90" s="6">
        <v>1</v>
      </c>
      <c r="D90" s="6">
        <v>0</v>
      </c>
      <c r="E90" s="6">
        <v>1</v>
      </c>
      <c r="F90" s="1">
        <v>10</v>
      </c>
      <c r="G90" s="76">
        <v>1</v>
      </c>
      <c r="H90" s="7">
        <v>64</v>
      </c>
      <c r="I90" s="1" t="s">
        <v>145</v>
      </c>
      <c r="J90" s="37"/>
      <c r="K90" s="16">
        <v>18609.080000000002</v>
      </c>
      <c r="L90" s="43"/>
      <c r="M90">
        <v>16451</v>
      </c>
      <c r="N90" s="16">
        <f t="shared" si="16"/>
        <v>4935.3</v>
      </c>
      <c r="O90" s="16">
        <f t="shared" si="17"/>
        <v>11165.45</v>
      </c>
      <c r="P90" s="16">
        <f t="shared" si="18"/>
        <v>5285.5499999999993</v>
      </c>
      <c r="Q90" s="16">
        <f t="shared" si="19"/>
        <v>792.83</v>
      </c>
      <c r="R90" s="13">
        <f t="shared" si="20"/>
        <v>0.88</v>
      </c>
      <c r="S90" s="13">
        <f t="shared" si="5"/>
        <v>0.28000000000000003</v>
      </c>
      <c r="T90" s="8">
        <f t="shared" si="6"/>
        <v>5210.54</v>
      </c>
      <c r="U90" s="8">
        <f t="shared" si="21"/>
        <v>781.58</v>
      </c>
      <c r="V90" s="17">
        <v>4607</v>
      </c>
      <c r="W90" s="16">
        <f t="shared" si="22"/>
        <v>1151.75</v>
      </c>
      <c r="X90" s="10">
        <f t="shared" si="7"/>
        <v>4935.3</v>
      </c>
      <c r="Y90" s="20">
        <f t="shared" si="23"/>
        <v>25488.960000000003</v>
      </c>
      <c r="Z90" s="16">
        <v>7720997555.3299999</v>
      </c>
      <c r="AA90" s="17">
        <v>121054</v>
      </c>
      <c r="AB90" s="10">
        <f t="shared" si="8"/>
        <v>63781.43</v>
      </c>
      <c r="AC90" s="2">
        <f t="shared" si="9"/>
        <v>0.29877199999999998</v>
      </c>
      <c r="AD90" s="17">
        <v>36154</v>
      </c>
      <c r="AE90" s="2">
        <f t="shared" si="10"/>
        <v>0.29084500000000002</v>
      </c>
      <c r="AF90" s="2">
        <f t="shared" si="33"/>
        <v>0.70360599999999995</v>
      </c>
      <c r="AG90" s="39">
        <f t="shared" si="34"/>
        <v>0.70360599999999995</v>
      </c>
      <c r="AH90" s="40">
        <f t="shared" si="12"/>
        <v>0.06</v>
      </c>
      <c r="AI90" s="15">
        <f t="shared" si="24"/>
        <v>0.76360600000000001</v>
      </c>
      <c r="AJ90" s="17">
        <v>0</v>
      </c>
      <c r="AK90" s="17">
        <v>0</v>
      </c>
      <c r="AL90" s="12">
        <f t="shared" si="25"/>
        <v>0</v>
      </c>
      <c r="AM90" s="17">
        <v>0</v>
      </c>
      <c r="AN90"/>
      <c r="AO90" s="12">
        <f t="shared" si="26"/>
        <v>0</v>
      </c>
      <c r="AP90" s="12">
        <f t="shared" si="13"/>
        <v>224317100</v>
      </c>
      <c r="AQ90" s="12">
        <f t="shared" si="27"/>
        <v>224317100</v>
      </c>
      <c r="AR90" s="9">
        <v>200518244</v>
      </c>
      <c r="AS90" s="9">
        <f t="shared" si="35"/>
        <v>224317100</v>
      </c>
      <c r="AT90" s="78">
        <v>213879452</v>
      </c>
      <c r="AU90" s="12">
        <f t="shared" si="28"/>
        <v>10437648</v>
      </c>
      <c r="AV90" s="41" t="str">
        <f t="shared" si="29"/>
        <v>Yes</v>
      </c>
      <c r="AW90" s="9">
        <f t="shared" si="30"/>
        <v>2087530</v>
      </c>
      <c r="AX90" s="65">
        <f t="shared" si="31"/>
        <v>215966982</v>
      </c>
      <c r="AY90" s="71">
        <f t="shared" si="36"/>
        <v>215966982</v>
      </c>
      <c r="AZ90" s="55">
        <f t="shared" si="32"/>
        <v>2087530</v>
      </c>
      <c r="BA90" s="17"/>
      <c r="BB90" s="4"/>
      <c r="BD90" s="4"/>
      <c r="BE90" s="4"/>
      <c r="BF90" s="4"/>
      <c r="BG90" s="4"/>
      <c r="BH90" s="4"/>
    </row>
    <row r="91" spans="1:60" ht="15" x14ac:dyDescent="0.25">
      <c r="A91" s="7" t="s">
        <v>77</v>
      </c>
      <c r="B91" s="7"/>
      <c r="C91" s="6"/>
      <c r="D91" s="6"/>
      <c r="E91" s="6"/>
      <c r="F91" s="1">
        <v>6</v>
      </c>
      <c r="G91" s="75">
        <v>133</v>
      </c>
      <c r="H91" s="7">
        <v>65</v>
      </c>
      <c r="I91" s="1" t="s">
        <v>146</v>
      </c>
      <c r="J91" s="37"/>
      <c r="K91" s="16">
        <v>194.67</v>
      </c>
      <c r="L91" s="38"/>
      <c r="M91">
        <v>37</v>
      </c>
      <c r="N91" s="16">
        <f t="shared" si="16"/>
        <v>11.1</v>
      </c>
      <c r="O91" s="16">
        <f t="shared" si="17"/>
        <v>116.8</v>
      </c>
      <c r="P91" s="16">
        <f t="shared" si="18"/>
        <v>0</v>
      </c>
      <c r="Q91" s="16">
        <f t="shared" si="19"/>
        <v>0</v>
      </c>
      <c r="R91" s="13">
        <f t="shared" si="20"/>
        <v>0.19</v>
      </c>
      <c r="S91" s="13">
        <f t="shared" ref="S91:S154" si="37">IF(R91&gt;0.6,+R91-0.6,0)</f>
        <v>0</v>
      </c>
      <c r="T91" s="8">
        <f t="shared" ref="T91:T154" si="38">ROUND(S91*K91,2)</f>
        <v>0</v>
      </c>
      <c r="U91" s="8">
        <f t="shared" si="21"/>
        <v>0</v>
      </c>
      <c r="V91" s="17">
        <v>1</v>
      </c>
      <c r="W91" s="16">
        <f t="shared" si="22"/>
        <v>0.25</v>
      </c>
      <c r="X91" s="10">
        <f t="shared" ref="X91:X154" si="39">ROUND(M91*$X$2,2)</f>
        <v>11.1</v>
      </c>
      <c r="Y91" s="20">
        <f t="shared" si="23"/>
        <v>206.01999999999998</v>
      </c>
      <c r="Z91" s="16">
        <v>297606735.67000002</v>
      </c>
      <c r="AA91" s="17">
        <v>1901</v>
      </c>
      <c r="AB91" s="10">
        <f t="shared" ref="AB91:AB154" si="40">ROUND(Z91/AA91,2)</f>
        <v>156552.73000000001</v>
      </c>
      <c r="AC91" s="2">
        <f t="shared" ref="AC91:AC154" si="41">(ROUND(AB91/$AC$21,6))</f>
        <v>0.73334200000000005</v>
      </c>
      <c r="AD91" s="17">
        <v>97850</v>
      </c>
      <c r="AE91" s="2">
        <f t="shared" ref="AE91:AE154" si="42">(ROUND(AD91/$AE$21,6))</f>
        <v>0.78716600000000003</v>
      </c>
      <c r="AF91" s="2">
        <f t="shared" si="33"/>
        <v>0.25051099999999998</v>
      </c>
      <c r="AG91" s="39">
        <f t="shared" ref="AG91:AG122" si="43">IF(OR(B91=1,C91=1),MAX($L$7,AF91),MAX($L$6,AF91))</f>
        <v>0.25051099999999998</v>
      </c>
      <c r="AH91" s="40">
        <f t="shared" ref="AH91:AH154" si="44">IF(G91&gt;=1,IF(G91&lt;=5,0.06,IF(G91&lt;=10,0.05,IF(G91&lt;=15,0.04,IF(G91&lt;=19,0.03,0)))),0)</f>
        <v>0</v>
      </c>
      <c r="AI91" s="15">
        <f t="shared" si="24"/>
        <v>0.25051099999999998</v>
      </c>
      <c r="AJ91" s="17">
        <v>0</v>
      </c>
      <c r="AK91" s="17">
        <v>0</v>
      </c>
      <c r="AL91" s="12">
        <f t="shared" si="25"/>
        <v>0</v>
      </c>
      <c r="AM91" s="17">
        <v>0</v>
      </c>
      <c r="AN91">
        <v>6</v>
      </c>
      <c r="AO91" s="12">
        <f t="shared" si="26"/>
        <v>0</v>
      </c>
      <c r="AP91" s="12">
        <f t="shared" ref="AP91:AP154" si="45">ROUND(Y91*AI91*$AP$21,0)</f>
        <v>594808</v>
      </c>
      <c r="AQ91" s="12">
        <f t="shared" si="27"/>
        <v>594808</v>
      </c>
      <c r="AR91" s="9">
        <v>1327652</v>
      </c>
      <c r="AS91" s="9">
        <f t="shared" ref="AS91:AS122" si="46">IF(C91=1, MAX(AR91, AQ91, AT91), AQ91)</f>
        <v>594808</v>
      </c>
      <c r="AT91" s="78">
        <v>1071722</v>
      </c>
      <c r="AU91" s="12">
        <f t="shared" si="28"/>
        <v>0</v>
      </c>
      <c r="AV91" s="41" t="str">
        <f t="shared" si="29"/>
        <v>No</v>
      </c>
      <c r="AW91" s="9">
        <f t="shared" si="30"/>
        <v>0</v>
      </c>
      <c r="AX91" s="65">
        <f t="shared" si="31"/>
        <v>1071722</v>
      </c>
      <c r="AY91" s="71">
        <f t="shared" ref="AY91:AY122" si="47">IF(C91=1,MAX(AX91,AR91,AT91),AX91)</f>
        <v>1071722</v>
      </c>
      <c r="AZ91" s="55">
        <f t="shared" si="32"/>
        <v>0</v>
      </c>
      <c r="BA91" s="17"/>
      <c r="BB91" s="4"/>
      <c r="BD91" s="4"/>
      <c r="BE91" s="4"/>
      <c r="BF91" s="4"/>
      <c r="BG91" s="4"/>
      <c r="BH91" s="4"/>
    </row>
    <row r="92" spans="1:60" ht="15" x14ac:dyDescent="0.25">
      <c r="A92" s="7" t="s">
        <v>73</v>
      </c>
      <c r="B92" s="7"/>
      <c r="C92" s="6"/>
      <c r="D92" s="6"/>
      <c r="E92" s="6"/>
      <c r="F92" s="1">
        <v>5</v>
      </c>
      <c r="G92" s="75">
        <v>126</v>
      </c>
      <c r="H92" s="7">
        <v>66</v>
      </c>
      <c r="I92" s="1" t="s">
        <v>147</v>
      </c>
      <c r="J92" s="37"/>
      <c r="K92" s="16">
        <v>732.57</v>
      </c>
      <c r="L92" s="38"/>
      <c r="M92">
        <v>142</v>
      </c>
      <c r="N92" s="16">
        <f t="shared" ref="N92:N155" si="48">ROUND(M92*0.3,2)</f>
        <v>42.6</v>
      </c>
      <c r="O92" s="16">
        <f t="shared" ref="O92:O155" si="49">ROUND(K92*0.6,2)</f>
        <v>439.54</v>
      </c>
      <c r="P92" s="16">
        <f t="shared" ref="P92:P155" si="50">MAX(M92-O92,0)</f>
        <v>0</v>
      </c>
      <c r="Q92" s="16">
        <f t="shared" ref="Q92:Q155" si="51">ROUND(P92*0.15,2)</f>
        <v>0</v>
      </c>
      <c r="R92" s="13">
        <f t="shared" ref="R92:R155" si="52">ROUND(M92/K92,2)</f>
        <v>0.19</v>
      </c>
      <c r="S92" s="13">
        <f t="shared" si="37"/>
        <v>0</v>
      </c>
      <c r="T92" s="8">
        <f t="shared" si="38"/>
        <v>0</v>
      </c>
      <c r="U92" s="8">
        <f t="shared" ref="U92:U155" si="53">ROUND(T92*0.15,2)</f>
        <v>0</v>
      </c>
      <c r="V92" s="17">
        <v>6</v>
      </c>
      <c r="W92" s="16">
        <f t="shared" ref="W92:W155" si="54">ROUND(V92*0.25,2)</f>
        <v>1.5</v>
      </c>
      <c r="X92" s="10">
        <f t="shared" si="39"/>
        <v>42.6</v>
      </c>
      <c r="Y92" s="20">
        <f t="shared" ref="Y92:Y155" si="55">+K92+N92+Q92+W92</f>
        <v>776.67000000000007</v>
      </c>
      <c r="Z92" s="16">
        <v>894127023.33000004</v>
      </c>
      <c r="AA92" s="17">
        <v>5484</v>
      </c>
      <c r="AB92" s="10">
        <f t="shared" si="40"/>
        <v>163042.85999999999</v>
      </c>
      <c r="AC92" s="2">
        <f t="shared" si="41"/>
        <v>0.76374399999999998</v>
      </c>
      <c r="AD92" s="17">
        <v>110652</v>
      </c>
      <c r="AE92" s="2">
        <f t="shared" si="42"/>
        <v>0.890154</v>
      </c>
      <c r="AF92" s="2">
        <f t="shared" si="33"/>
        <v>0.19833300000000001</v>
      </c>
      <c r="AG92" s="39">
        <f t="shared" si="43"/>
        <v>0.19833300000000001</v>
      </c>
      <c r="AH92" s="40">
        <f t="shared" si="44"/>
        <v>0</v>
      </c>
      <c r="AI92" s="15">
        <f t="shared" ref="AI92:AI155" si="56">+AH92+AG92</f>
        <v>0.19833300000000001</v>
      </c>
      <c r="AJ92" s="17">
        <v>732</v>
      </c>
      <c r="AK92" s="17">
        <v>13</v>
      </c>
      <c r="AL92" s="12">
        <f t="shared" ref="AL92:AL155" si="57">ROUND(AJ92*AK92*100,0)</f>
        <v>951600</v>
      </c>
      <c r="AM92" s="17">
        <v>0</v>
      </c>
      <c r="AN92"/>
      <c r="AO92" s="12">
        <f t="shared" ref="AO92:AO155" si="58">ROUND(AM92*AN92*100,0)</f>
        <v>0</v>
      </c>
      <c r="AP92" s="12">
        <f t="shared" si="45"/>
        <v>1775303</v>
      </c>
      <c r="AQ92" s="12">
        <f t="shared" ref="AQ92:AQ155" si="59">SUM(AL92+AO92+AP92)</f>
        <v>2726903</v>
      </c>
      <c r="AR92" s="9">
        <v>2708774</v>
      </c>
      <c r="AS92" s="9">
        <f t="shared" si="46"/>
        <v>2726903</v>
      </c>
      <c r="AT92" s="78">
        <v>2451411</v>
      </c>
      <c r="AU92" s="12">
        <f t="shared" ref="AU92:AU155" si="60">MAX(SUM(AQ92,-AT92),0)</f>
        <v>275492</v>
      </c>
      <c r="AV92" s="41" t="str">
        <f t="shared" ref="AV92:AV155" si="61">IF(AQ92&gt;AT92,"Yes","No")</f>
        <v>Yes</v>
      </c>
      <c r="AW92" s="9">
        <f t="shared" ref="AW92:AW155" si="62">IF(AV92="Yes",ROUND(+AU92*$L$9,0),ROUND(+AU92*$L$10,0))</f>
        <v>55098</v>
      </c>
      <c r="AX92" s="65">
        <f t="shared" ref="AX92:AX155" si="63">IF(AV92="Yes",+AT92+AW92, AT92-AW92)</f>
        <v>2506509</v>
      </c>
      <c r="AY92" s="71">
        <f t="shared" si="47"/>
        <v>2506509</v>
      </c>
      <c r="AZ92" s="55">
        <f t="shared" ref="AZ92:AZ155" si="64">AY92-AT92</f>
        <v>55098</v>
      </c>
      <c r="BA92" s="17"/>
      <c r="BB92" s="4"/>
      <c r="BD92" s="4"/>
      <c r="BE92" s="4"/>
      <c r="BF92" s="4"/>
      <c r="BG92" s="4"/>
      <c r="BH92" s="4"/>
    </row>
    <row r="93" spans="1:60" ht="15" x14ac:dyDescent="0.25">
      <c r="A93" s="7" t="s">
        <v>73</v>
      </c>
      <c r="B93" s="7"/>
      <c r="C93" s="6"/>
      <c r="D93" s="6"/>
      <c r="E93" s="6"/>
      <c r="F93" s="1">
        <v>4</v>
      </c>
      <c r="G93" s="75">
        <v>102</v>
      </c>
      <c r="H93" s="7">
        <v>67</v>
      </c>
      <c r="I93" s="1" t="s">
        <v>148</v>
      </c>
      <c r="J93" s="37"/>
      <c r="K93" s="16">
        <v>1266.6500000000001</v>
      </c>
      <c r="L93" s="38"/>
      <c r="M93">
        <v>204</v>
      </c>
      <c r="N93" s="16">
        <f t="shared" si="48"/>
        <v>61.2</v>
      </c>
      <c r="O93" s="16">
        <f t="shared" si="49"/>
        <v>759.99</v>
      </c>
      <c r="P93" s="16">
        <f t="shared" si="50"/>
        <v>0</v>
      </c>
      <c r="Q93" s="16">
        <f t="shared" si="51"/>
        <v>0</v>
      </c>
      <c r="R93" s="13">
        <f t="shared" si="52"/>
        <v>0.16</v>
      </c>
      <c r="S93" s="13">
        <f t="shared" si="37"/>
        <v>0</v>
      </c>
      <c r="T93" s="8">
        <f t="shared" si="38"/>
        <v>0</v>
      </c>
      <c r="U93" s="8">
        <f t="shared" si="53"/>
        <v>0</v>
      </c>
      <c r="V93" s="17">
        <v>6</v>
      </c>
      <c r="W93" s="16">
        <f t="shared" si="54"/>
        <v>1.5</v>
      </c>
      <c r="X93" s="10">
        <f t="shared" si="39"/>
        <v>61.2</v>
      </c>
      <c r="Y93" s="20">
        <f t="shared" si="55"/>
        <v>1329.3500000000001</v>
      </c>
      <c r="Z93" s="16">
        <v>1271126040.6700001</v>
      </c>
      <c r="AA93" s="17">
        <v>9098</v>
      </c>
      <c r="AB93" s="10">
        <f t="shared" si="40"/>
        <v>139714.89000000001</v>
      </c>
      <c r="AC93" s="2">
        <f t="shared" si="41"/>
        <v>0.65446800000000005</v>
      </c>
      <c r="AD93" s="17">
        <v>126045</v>
      </c>
      <c r="AE93" s="2">
        <f t="shared" si="42"/>
        <v>1.013984</v>
      </c>
      <c r="AF93" s="2">
        <f t="shared" ref="AF93:AF156" si="65">ROUND(1-((AC93*$L$4)+(AE93*$L$5)),6)</f>
        <v>0.237677</v>
      </c>
      <c r="AG93" s="39">
        <f t="shared" si="43"/>
        <v>0.237677</v>
      </c>
      <c r="AH93" s="40">
        <f t="shared" si="44"/>
        <v>0</v>
      </c>
      <c r="AI93" s="15">
        <f t="shared" si="56"/>
        <v>0.237677</v>
      </c>
      <c r="AJ93" s="17">
        <v>621</v>
      </c>
      <c r="AK93" s="17">
        <v>6</v>
      </c>
      <c r="AL93" s="12">
        <f t="shared" si="57"/>
        <v>372600</v>
      </c>
      <c r="AM93" s="17">
        <v>0</v>
      </c>
      <c r="AN93">
        <v>4</v>
      </c>
      <c r="AO93" s="12">
        <f t="shared" si="58"/>
        <v>0</v>
      </c>
      <c r="AP93" s="12">
        <f t="shared" si="45"/>
        <v>3641392</v>
      </c>
      <c r="AQ93" s="12">
        <f t="shared" si="59"/>
        <v>4013992</v>
      </c>
      <c r="AR93" s="9">
        <v>6875123</v>
      </c>
      <c r="AS93" s="9">
        <f t="shared" si="46"/>
        <v>4013992</v>
      </c>
      <c r="AT93" s="78">
        <v>5997693</v>
      </c>
      <c r="AU93" s="12">
        <f t="shared" si="60"/>
        <v>0</v>
      </c>
      <c r="AV93" s="41" t="str">
        <f t="shared" si="61"/>
        <v>No</v>
      </c>
      <c r="AW93" s="9">
        <f t="shared" si="62"/>
        <v>0</v>
      </c>
      <c r="AX93" s="65">
        <f t="shared" si="63"/>
        <v>5997693</v>
      </c>
      <c r="AY93" s="71">
        <f t="shared" si="47"/>
        <v>5997693</v>
      </c>
      <c r="AZ93" s="55">
        <f t="shared" si="64"/>
        <v>0</v>
      </c>
      <c r="BA93" s="17"/>
      <c r="BB93" s="4"/>
      <c r="BD93" s="4"/>
      <c r="BE93" s="4"/>
      <c r="BF93" s="4"/>
      <c r="BG93" s="4"/>
      <c r="BH93" s="4"/>
    </row>
    <row r="94" spans="1:60" ht="15" x14ac:dyDescent="0.25">
      <c r="A94" s="7" t="s">
        <v>77</v>
      </c>
      <c r="B94" s="7"/>
      <c r="C94" s="6"/>
      <c r="D94" s="6"/>
      <c r="E94" s="6"/>
      <c r="F94" s="1">
        <v>2</v>
      </c>
      <c r="G94" s="75">
        <v>153</v>
      </c>
      <c r="H94" s="7">
        <v>68</v>
      </c>
      <c r="I94" s="1" t="s">
        <v>149</v>
      </c>
      <c r="J94" s="37"/>
      <c r="K94" s="16">
        <v>194.61</v>
      </c>
      <c r="L94" s="38"/>
      <c r="M94">
        <v>60</v>
      </c>
      <c r="N94" s="16">
        <f t="shared" si="48"/>
        <v>18</v>
      </c>
      <c r="O94" s="16">
        <f t="shared" si="49"/>
        <v>116.77</v>
      </c>
      <c r="P94" s="16">
        <f t="shared" si="50"/>
        <v>0</v>
      </c>
      <c r="Q94" s="16">
        <f t="shared" si="51"/>
        <v>0</v>
      </c>
      <c r="R94" s="13">
        <f t="shared" si="52"/>
        <v>0.31</v>
      </c>
      <c r="S94" s="13">
        <f t="shared" si="37"/>
        <v>0</v>
      </c>
      <c r="T94" s="8">
        <f t="shared" si="38"/>
        <v>0</v>
      </c>
      <c r="U94" s="8">
        <f t="shared" si="53"/>
        <v>0</v>
      </c>
      <c r="V94" s="17">
        <v>3</v>
      </c>
      <c r="W94" s="16">
        <f t="shared" si="54"/>
        <v>0.75</v>
      </c>
      <c r="X94" s="10">
        <f t="shared" si="39"/>
        <v>18</v>
      </c>
      <c r="Y94" s="20">
        <f t="shared" si="55"/>
        <v>213.36</v>
      </c>
      <c r="Z94" s="16">
        <v>934346594</v>
      </c>
      <c r="AA94" s="17">
        <v>3019</v>
      </c>
      <c r="AB94" s="10">
        <f t="shared" si="40"/>
        <v>309488.77</v>
      </c>
      <c r="AC94" s="2">
        <f t="shared" si="41"/>
        <v>1.4497420000000001</v>
      </c>
      <c r="AD94" s="17">
        <v>77344</v>
      </c>
      <c r="AE94" s="2">
        <f t="shared" si="42"/>
        <v>0.62220299999999995</v>
      </c>
      <c r="AF94" s="2">
        <f t="shared" si="65"/>
        <v>-0.20147999999999999</v>
      </c>
      <c r="AG94" s="39">
        <f t="shared" si="43"/>
        <v>0.01</v>
      </c>
      <c r="AH94" s="40">
        <f t="shared" si="44"/>
        <v>0</v>
      </c>
      <c r="AI94" s="15">
        <f t="shared" si="56"/>
        <v>0.01</v>
      </c>
      <c r="AJ94" s="17">
        <v>39</v>
      </c>
      <c r="AK94" s="17">
        <v>4</v>
      </c>
      <c r="AL94" s="12">
        <f t="shared" si="57"/>
        <v>15600</v>
      </c>
      <c r="AM94" s="17">
        <v>0</v>
      </c>
      <c r="AN94"/>
      <c r="AO94" s="12">
        <f t="shared" si="58"/>
        <v>0</v>
      </c>
      <c r="AP94" s="12">
        <f t="shared" si="45"/>
        <v>24590</v>
      </c>
      <c r="AQ94" s="12">
        <f t="shared" si="59"/>
        <v>40190</v>
      </c>
      <c r="AR94" s="9">
        <v>25634</v>
      </c>
      <c r="AS94" s="9">
        <f t="shared" si="46"/>
        <v>40190</v>
      </c>
      <c r="AT94" s="78">
        <v>32638</v>
      </c>
      <c r="AU94" s="12">
        <f t="shared" si="60"/>
        <v>7552</v>
      </c>
      <c r="AV94" s="41" t="str">
        <f t="shared" si="61"/>
        <v>Yes</v>
      </c>
      <c r="AW94" s="9">
        <f t="shared" si="62"/>
        <v>1510</v>
      </c>
      <c r="AX94" s="65">
        <f t="shared" si="63"/>
        <v>34148</v>
      </c>
      <c r="AY94" s="71">
        <f t="shared" si="47"/>
        <v>34148</v>
      </c>
      <c r="AZ94" s="55">
        <f t="shared" si="64"/>
        <v>1510</v>
      </c>
      <c r="BA94" s="17"/>
      <c r="BB94" s="4"/>
      <c r="BD94" s="4"/>
      <c r="BE94" s="4"/>
      <c r="BF94" s="4"/>
      <c r="BG94" s="4"/>
      <c r="BH94" s="4"/>
    </row>
    <row r="95" spans="1:60" ht="15" x14ac:dyDescent="0.25">
      <c r="A95" s="7" t="s">
        <v>88</v>
      </c>
      <c r="B95" s="7"/>
      <c r="C95" s="6">
        <v>1</v>
      </c>
      <c r="D95" s="6">
        <v>1</v>
      </c>
      <c r="E95" s="6"/>
      <c r="F95" s="1">
        <v>10</v>
      </c>
      <c r="G95" s="76">
        <v>28</v>
      </c>
      <c r="H95" s="7">
        <v>69</v>
      </c>
      <c r="I95" s="1" t="s">
        <v>150</v>
      </c>
      <c r="J95" s="37"/>
      <c r="K95" s="16">
        <v>2222.31</v>
      </c>
      <c r="L95" s="43"/>
      <c r="M95">
        <v>1152</v>
      </c>
      <c r="N95" s="16">
        <f t="shared" si="48"/>
        <v>345.6</v>
      </c>
      <c r="O95" s="16">
        <f t="shared" si="49"/>
        <v>1333.39</v>
      </c>
      <c r="P95" s="16">
        <f t="shared" si="50"/>
        <v>0</v>
      </c>
      <c r="Q95" s="16">
        <f t="shared" si="51"/>
        <v>0</v>
      </c>
      <c r="R95" s="13">
        <f t="shared" si="52"/>
        <v>0.52</v>
      </c>
      <c r="S95" s="13">
        <f t="shared" si="37"/>
        <v>0</v>
      </c>
      <c r="T95" s="8">
        <f t="shared" si="38"/>
        <v>0</v>
      </c>
      <c r="U95" s="8">
        <f t="shared" si="53"/>
        <v>0</v>
      </c>
      <c r="V95" s="17">
        <v>58</v>
      </c>
      <c r="W95" s="16">
        <f t="shared" si="54"/>
        <v>14.5</v>
      </c>
      <c r="X95" s="10">
        <f t="shared" si="39"/>
        <v>345.6</v>
      </c>
      <c r="Y95" s="20">
        <f t="shared" si="55"/>
        <v>2582.41</v>
      </c>
      <c r="Z95" s="16">
        <v>2091125215.6700001</v>
      </c>
      <c r="AA95" s="17">
        <v>17752</v>
      </c>
      <c r="AB95" s="10">
        <f t="shared" si="40"/>
        <v>117796.6</v>
      </c>
      <c r="AC95" s="2">
        <f t="shared" si="41"/>
        <v>0.55179599999999995</v>
      </c>
      <c r="AD95" s="17">
        <v>66071</v>
      </c>
      <c r="AE95" s="2">
        <f t="shared" si="42"/>
        <v>0.53151599999999999</v>
      </c>
      <c r="AF95" s="2">
        <f t="shared" si="65"/>
        <v>0.45428800000000003</v>
      </c>
      <c r="AG95" s="39">
        <f t="shared" si="43"/>
        <v>0.45428800000000003</v>
      </c>
      <c r="AH95" s="40">
        <f t="shared" si="44"/>
        <v>0</v>
      </c>
      <c r="AI95" s="15">
        <f t="shared" si="56"/>
        <v>0.45428800000000003</v>
      </c>
      <c r="AJ95" s="17">
        <v>0</v>
      </c>
      <c r="AK95" s="17">
        <v>0</v>
      </c>
      <c r="AL95" s="12">
        <f t="shared" si="57"/>
        <v>0</v>
      </c>
      <c r="AM95" s="17">
        <v>0</v>
      </c>
      <c r="AN95"/>
      <c r="AO95" s="12">
        <f t="shared" si="58"/>
        <v>0</v>
      </c>
      <c r="AP95" s="12">
        <f t="shared" si="45"/>
        <v>13520644</v>
      </c>
      <c r="AQ95" s="12">
        <f t="shared" si="59"/>
        <v>13520644</v>
      </c>
      <c r="AR95" s="9">
        <v>15574402</v>
      </c>
      <c r="AS95" s="9">
        <f t="shared" si="46"/>
        <v>15574402</v>
      </c>
      <c r="AT95" s="78">
        <v>15574402</v>
      </c>
      <c r="AU95" s="12">
        <f t="shared" si="60"/>
        <v>0</v>
      </c>
      <c r="AV95" s="41" t="str">
        <f t="shared" si="61"/>
        <v>No</v>
      </c>
      <c r="AW95" s="9">
        <f t="shared" si="62"/>
        <v>0</v>
      </c>
      <c r="AX95" s="65">
        <f t="shared" si="63"/>
        <v>15574402</v>
      </c>
      <c r="AY95" s="71">
        <f t="shared" si="47"/>
        <v>15574402</v>
      </c>
      <c r="AZ95" s="55">
        <f t="shared" si="64"/>
        <v>0</v>
      </c>
      <c r="BA95" s="17"/>
      <c r="BB95" s="4"/>
      <c r="BD95" s="4"/>
      <c r="BE95" s="4"/>
      <c r="BF95" s="4"/>
      <c r="BG95" s="4"/>
      <c r="BH95" s="4"/>
    </row>
    <row r="96" spans="1:60" ht="15" x14ac:dyDescent="0.25">
      <c r="A96" s="7" t="s">
        <v>73</v>
      </c>
      <c r="B96" s="7"/>
      <c r="C96" s="6"/>
      <c r="D96" s="6"/>
      <c r="E96" s="6"/>
      <c r="F96" s="1">
        <v>3</v>
      </c>
      <c r="G96" s="75">
        <v>139</v>
      </c>
      <c r="H96" s="7">
        <v>70</v>
      </c>
      <c r="I96" s="1" t="s">
        <v>151</v>
      </c>
      <c r="J96" s="37"/>
      <c r="K96" s="16">
        <v>698.34</v>
      </c>
      <c r="L96" s="38"/>
      <c r="M96">
        <v>62</v>
      </c>
      <c r="N96" s="16">
        <f t="shared" si="48"/>
        <v>18.600000000000001</v>
      </c>
      <c r="O96" s="16">
        <f t="shared" si="49"/>
        <v>419</v>
      </c>
      <c r="P96" s="16">
        <f t="shared" si="50"/>
        <v>0</v>
      </c>
      <c r="Q96" s="16">
        <f t="shared" si="51"/>
        <v>0</v>
      </c>
      <c r="R96" s="13">
        <f t="shared" si="52"/>
        <v>0.09</v>
      </c>
      <c r="S96" s="13">
        <f t="shared" si="37"/>
        <v>0</v>
      </c>
      <c r="T96" s="8">
        <f t="shared" si="38"/>
        <v>0</v>
      </c>
      <c r="U96" s="8">
        <f t="shared" si="53"/>
        <v>0</v>
      </c>
      <c r="V96" s="17">
        <v>5</v>
      </c>
      <c r="W96" s="16">
        <f t="shared" si="54"/>
        <v>1.25</v>
      </c>
      <c r="X96" s="10">
        <f t="shared" si="39"/>
        <v>18.600000000000001</v>
      </c>
      <c r="Y96" s="20">
        <f t="shared" si="55"/>
        <v>718.19</v>
      </c>
      <c r="Z96" s="16">
        <v>1143360242.3299999</v>
      </c>
      <c r="AA96" s="17">
        <v>6174</v>
      </c>
      <c r="AB96" s="10">
        <f t="shared" si="40"/>
        <v>185189.54</v>
      </c>
      <c r="AC96" s="2">
        <f t="shared" si="41"/>
        <v>0.86748599999999998</v>
      </c>
      <c r="AD96" s="17">
        <v>104462</v>
      </c>
      <c r="AE96" s="2">
        <f t="shared" si="42"/>
        <v>0.84035700000000002</v>
      </c>
      <c r="AF96" s="2">
        <f t="shared" si="65"/>
        <v>0.140653</v>
      </c>
      <c r="AG96" s="39">
        <f t="shared" si="43"/>
        <v>0.140653</v>
      </c>
      <c r="AH96" s="40">
        <f t="shared" si="44"/>
        <v>0</v>
      </c>
      <c r="AI96" s="15">
        <f t="shared" si="56"/>
        <v>0.140653</v>
      </c>
      <c r="AJ96" s="17">
        <v>706</v>
      </c>
      <c r="AK96" s="17">
        <v>13</v>
      </c>
      <c r="AL96" s="12">
        <f t="shared" si="57"/>
        <v>917800</v>
      </c>
      <c r="AM96" s="17">
        <v>0</v>
      </c>
      <c r="AN96"/>
      <c r="AO96" s="12">
        <f t="shared" si="58"/>
        <v>0</v>
      </c>
      <c r="AP96" s="12">
        <f t="shared" si="45"/>
        <v>1164205</v>
      </c>
      <c r="AQ96" s="12">
        <f t="shared" si="59"/>
        <v>2082005</v>
      </c>
      <c r="AR96" s="9">
        <v>2173420</v>
      </c>
      <c r="AS96" s="9">
        <f t="shared" si="46"/>
        <v>2082005</v>
      </c>
      <c r="AT96" s="78">
        <v>1743835</v>
      </c>
      <c r="AU96" s="12">
        <f t="shared" si="60"/>
        <v>338170</v>
      </c>
      <c r="AV96" s="41" t="str">
        <f t="shared" si="61"/>
        <v>Yes</v>
      </c>
      <c r="AW96" s="9">
        <f t="shared" si="62"/>
        <v>67634</v>
      </c>
      <c r="AX96" s="65">
        <f t="shared" si="63"/>
        <v>1811469</v>
      </c>
      <c r="AY96" s="71">
        <f t="shared" si="47"/>
        <v>1811469</v>
      </c>
      <c r="AZ96" s="55">
        <f t="shared" si="64"/>
        <v>67634</v>
      </c>
      <c r="BA96" s="17"/>
      <c r="BB96" s="4"/>
      <c r="BD96" s="4"/>
      <c r="BE96" s="4"/>
      <c r="BF96" s="4"/>
      <c r="BG96" s="4"/>
      <c r="BH96" s="4"/>
    </row>
    <row r="97" spans="1:60" ht="15" x14ac:dyDescent="0.25">
      <c r="A97" s="7" t="s">
        <v>77</v>
      </c>
      <c r="B97" s="7"/>
      <c r="C97" s="6"/>
      <c r="D97" s="6"/>
      <c r="E97" s="6"/>
      <c r="F97" s="1">
        <v>7</v>
      </c>
      <c r="G97" s="75">
        <v>54</v>
      </c>
      <c r="H97" s="7">
        <v>71</v>
      </c>
      <c r="I97" s="1" t="s">
        <v>152</v>
      </c>
      <c r="J97" s="37"/>
      <c r="K97" s="16">
        <v>865</v>
      </c>
      <c r="L97" s="38"/>
      <c r="M97">
        <v>250</v>
      </c>
      <c r="N97" s="16">
        <f t="shared" si="48"/>
        <v>75</v>
      </c>
      <c r="O97" s="16">
        <f t="shared" si="49"/>
        <v>519</v>
      </c>
      <c r="P97" s="16">
        <f t="shared" si="50"/>
        <v>0</v>
      </c>
      <c r="Q97" s="16">
        <f t="shared" si="51"/>
        <v>0</v>
      </c>
      <c r="R97" s="13">
        <f t="shared" si="52"/>
        <v>0.28999999999999998</v>
      </c>
      <c r="S97" s="13">
        <f t="shared" si="37"/>
        <v>0</v>
      </c>
      <c r="T97" s="8">
        <f t="shared" si="38"/>
        <v>0</v>
      </c>
      <c r="U97" s="8">
        <f t="shared" si="53"/>
        <v>0</v>
      </c>
      <c r="V97" s="17">
        <v>10</v>
      </c>
      <c r="W97" s="16">
        <f t="shared" si="54"/>
        <v>2.5</v>
      </c>
      <c r="X97" s="10">
        <f t="shared" si="39"/>
        <v>75</v>
      </c>
      <c r="Y97" s="20">
        <f t="shared" si="55"/>
        <v>942.5</v>
      </c>
      <c r="Z97" s="16">
        <v>1069587830</v>
      </c>
      <c r="AA97" s="17">
        <v>7142</v>
      </c>
      <c r="AB97" s="10">
        <f t="shared" si="40"/>
        <v>149760.26999999999</v>
      </c>
      <c r="AC97" s="2">
        <f t="shared" si="41"/>
        <v>0.70152400000000004</v>
      </c>
      <c r="AD97" s="17">
        <v>97422</v>
      </c>
      <c r="AE97" s="2">
        <f t="shared" si="42"/>
        <v>0.78372299999999995</v>
      </c>
      <c r="AF97" s="2">
        <f t="shared" si="65"/>
        <v>0.273816</v>
      </c>
      <c r="AG97" s="39">
        <f t="shared" si="43"/>
        <v>0.273816</v>
      </c>
      <c r="AH97" s="40">
        <f t="shared" si="44"/>
        <v>0</v>
      </c>
      <c r="AI97" s="15">
        <f t="shared" si="56"/>
        <v>0.273816</v>
      </c>
      <c r="AJ97" s="17">
        <v>0</v>
      </c>
      <c r="AK97" s="17">
        <v>0</v>
      </c>
      <c r="AL97" s="12">
        <f t="shared" si="57"/>
        <v>0</v>
      </c>
      <c r="AM97" s="17">
        <v>0</v>
      </c>
      <c r="AN97"/>
      <c r="AO97" s="12">
        <f t="shared" si="58"/>
        <v>0</v>
      </c>
      <c r="AP97" s="12">
        <f t="shared" si="45"/>
        <v>2974275</v>
      </c>
      <c r="AQ97" s="12">
        <f t="shared" si="59"/>
        <v>2974275</v>
      </c>
      <c r="AR97" s="9">
        <v>5410404</v>
      </c>
      <c r="AS97" s="9">
        <f t="shared" si="46"/>
        <v>2974275</v>
      </c>
      <c r="AT97" s="78">
        <v>4578589</v>
      </c>
      <c r="AU97" s="12">
        <f t="shared" si="60"/>
        <v>0</v>
      </c>
      <c r="AV97" s="41" t="str">
        <f t="shared" si="61"/>
        <v>No</v>
      </c>
      <c r="AW97" s="9">
        <f t="shared" si="62"/>
        <v>0</v>
      </c>
      <c r="AX97" s="65">
        <f t="shared" si="63"/>
        <v>4578589</v>
      </c>
      <c r="AY97" s="71">
        <f t="shared" si="47"/>
        <v>4578589</v>
      </c>
      <c r="AZ97" s="55">
        <f t="shared" si="64"/>
        <v>0</v>
      </c>
      <c r="BA97" s="17"/>
      <c r="BB97" s="4"/>
      <c r="BD97" s="4"/>
      <c r="BE97" s="4"/>
      <c r="BF97" s="4"/>
      <c r="BG97" s="4"/>
      <c r="BH97" s="4"/>
    </row>
    <row r="98" spans="1:60" ht="15" x14ac:dyDescent="0.25">
      <c r="A98" s="7" t="s">
        <v>83</v>
      </c>
      <c r="B98" s="7"/>
      <c r="C98" s="6"/>
      <c r="D98" s="6"/>
      <c r="E98" s="6"/>
      <c r="F98" s="1">
        <v>7</v>
      </c>
      <c r="G98" s="77">
        <v>45</v>
      </c>
      <c r="H98" s="7">
        <v>72</v>
      </c>
      <c r="I98" s="1" t="s">
        <v>153</v>
      </c>
      <c r="J98" s="37"/>
      <c r="K98" s="16">
        <v>2374.38</v>
      </c>
      <c r="L98" s="38"/>
      <c r="M98">
        <v>570</v>
      </c>
      <c r="N98" s="16">
        <f t="shared" si="48"/>
        <v>171</v>
      </c>
      <c r="O98" s="16">
        <f t="shared" si="49"/>
        <v>1424.63</v>
      </c>
      <c r="P98" s="16">
        <f t="shared" si="50"/>
        <v>0</v>
      </c>
      <c r="Q98" s="16">
        <f t="shared" si="51"/>
        <v>0</v>
      </c>
      <c r="R98" s="13">
        <f t="shared" si="52"/>
        <v>0.24</v>
      </c>
      <c r="S98" s="13">
        <f t="shared" si="37"/>
        <v>0</v>
      </c>
      <c r="T98" s="8">
        <f t="shared" si="38"/>
        <v>0</v>
      </c>
      <c r="U98" s="8">
        <f t="shared" si="53"/>
        <v>0</v>
      </c>
      <c r="V98" s="17">
        <v>42</v>
      </c>
      <c r="W98" s="16">
        <f t="shared" si="54"/>
        <v>10.5</v>
      </c>
      <c r="X98" s="10">
        <f t="shared" si="39"/>
        <v>171</v>
      </c>
      <c r="Y98" s="20">
        <f t="shared" si="55"/>
        <v>2555.88</v>
      </c>
      <c r="Z98" s="16">
        <v>1712885445</v>
      </c>
      <c r="AA98" s="17">
        <v>15413</v>
      </c>
      <c r="AB98" s="10">
        <f t="shared" si="40"/>
        <v>111132.51</v>
      </c>
      <c r="AC98" s="2">
        <f t="shared" si="41"/>
        <v>0.52057900000000001</v>
      </c>
      <c r="AD98" s="17">
        <v>92439</v>
      </c>
      <c r="AE98" s="2">
        <f t="shared" si="42"/>
        <v>0.74363699999999999</v>
      </c>
      <c r="AF98" s="2">
        <f t="shared" si="65"/>
        <v>0.41250399999999998</v>
      </c>
      <c r="AG98" s="39">
        <f t="shared" si="43"/>
        <v>0.41250399999999998</v>
      </c>
      <c r="AH98" s="40">
        <f t="shared" si="44"/>
        <v>0</v>
      </c>
      <c r="AI98" s="15">
        <f t="shared" si="56"/>
        <v>0.41250399999999998</v>
      </c>
      <c r="AJ98" s="17">
        <v>0</v>
      </c>
      <c r="AK98" s="17">
        <v>0</v>
      </c>
      <c r="AL98" s="12">
        <f t="shared" si="57"/>
        <v>0</v>
      </c>
      <c r="AM98" s="17">
        <v>0</v>
      </c>
      <c r="AN98"/>
      <c r="AO98" s="12">
        <f t="shared" si="58"/>
        <v>0</v>
      </c>
      <c r="AP98" s="12">
        <f t="shared" si="45"/>
        <v>12150931</v>
      </c>
      <c r="AQ98" s="12">
        <f t="shared" si="59"/>
        <v>12150931</v>
      </c>
      <c r="AR98" s="9">
        <v>11977384</v>
      </c>
      <c r="AS98" s="9">
        <f t="shared" si="46"/>
        <v>12150931</v>
      </c>
      <c r="AT98" s="78">
        <v>11492516</v>
      </c>
      <c r="AU98" s="12">
        <f t="shared" si="60"/>
        <v>658415</v>
      </c>
      <c r="AV98" s="41" t="str">
        <f t="shared" si="61"/>
        <v>Yes</v>
      </c>
      <c r="AW98" s="9">
        <f t="shared" si="62"/>
        <v>131683</v>
      </c>
      <c r="AX98" s="65">
        <f t="shared" si="63"/>
        <v>11624199</v>
      </c>
      <c r="AY98" s="71">
        <f t="shared" si="47"/>
        <v>11624199</v>
      </c>
      <c r="AZ98" s="55">
        <f t="shared" si="64"/>
        <v>131683</v>
      </c>
      <c r="BA98" s="17"/>
      <c r="BB98" s="4"/>
      <c r="BD98" s="4"/>
      <c r="BE98" s="4"/>
      <c r="BF98" s="4"/>
      <c r="BG98" s="4"/>
      <c r="BH98" s="4"/>
    </row>
    <row r="99" spans="1:60" ht="15" x14ac:dyDescent="0.25">
      <c r="A99" s="7" t="s">
        <v>77</v>
      </c>
      <c r="B99" s="7"/>
      <c r="C99" s="6"/>
      <c r="D99" s="6"/>
      <c r="E99" s="6"/>
      <c r="F99" s="1">
        <v>7</v>
      </c>
      <c r="G99" s="75">
        <v>55</v>
      </c>
      <c r="H99" s="7">
        <v>73</v>
      </c>
      <c r="I99" s="1" t="s">
        <v>154</v>
      </c>
      <c r="J99" s="37"/>
      <c r="K99" s="16">
        <v>573.12</v>
      </c>
      <c r="L99" s="38"/>
      <c r="M99">
        <v>198</v>
      </c>
      <c r="N99" s="16">
        <f t="shared" si="48"/>
        <v>59.4</v>
      </c>
      <c r="O99" s="16">
        <f t="shared" si="49"/>
        <v>343.87</v>
      </c>
      <c r="P99" s="16">
        <f t="shared" si="50"/>
        <v>0</v>
      </c>
      <c r="Q99" s="16">
        <f t="shared" si="51"/>
        <v>0</v>
      </c>
      <c r="R99" s="13">
        <f t="shared" si="52"/>
        <v>0.35</v>
      </c>
      <c r="S99" s="13">
        <f t="shared" si="37"/>
        <v>0</v>
      </c>
      <c r="T99" s="8">
        <f t="shared" si="38"/>
        <v>0</v>
      </c>
      <c r="U99" s="8">
        <f t="shared" si="53"/>
        <v>0</v>
      </c>
      <c r="V99" s="17">
        <v>8</v>
      </c>
      <c r="W99" s="16">
        <f t="shared" si="54"/>
        <v>2</v>
      </c>
      <c r="X99" s="10">
        <f t="shared" si="39"/>
        <v>59.4</v>
      </c>
      <c r="Y99" s="20">
        <f t="shared" si="55"/>
        <v>634.52</v>
      </c>
      <c r="Z99" s="16">
        <v>664064375.66999996</v>
      </c>
      <c r="AA99" s="17">
        <v>4195</v>
      </c>
      <c r="AB99" s="10">
        <f t="shared" si="40"/>
        <v>158299.01999999999</v>
      </c>
      <c r="AC99" s="2">
        <f t="shared" si="41"/>
        <v>0.74152200000000001</v>
      </c>
      <c r="AD99" s="17">
        <v>86641</v>
      </c>
      <c r="AE99" s="2">
        <f t="shared" si="42"/>
        <v>0.696994</v>
      </c>
      <c r="AF99" s="2">
        <f t="shared" si="65"/>
        <v>0.27183600000000002</v>
      </c>
      <c r="AG99" s="39">
        <f t="shared" si="43"/>
        <v>0.27183600000000002</v>
      </c>
      <c r="AH99" s="40">
        <f t="shared" si="44"/>
        <v>0</v>
      </c>
      <c r="AI99" s="15">
        <f t="shared" si="56"/>
        <v>0.27183600000000002</v>
      </c>
      <c r="AJ99" s="17">
        <v>0</v>
      </c>
      <c r="AK99" s="45">
        <v>0</v>
      </c>
      <c r="AL99" s="12">
        <f t="shared" si="57"/>
        <v>0</v>
      </c>
      <c r="AM99" s="17">
        <v>110</v>
      </c>
      <c r="AN99">
        <v>4</v>
      </c>
      <c r="AO99" s="12">
        <f t="shared" si="58"/>
        <v>44000</v>
      </c>
      <c r="AP99" s="12">
        <f t="shared" si="45"/>
        <v>1987894</v>
      </c>
      <c r="AQ99" s="12">
        <f t="shared" si="59"/>
        <v>2031894</v>
      </c>
      <c r="AR99" s="9">
        <v>3518715</v>
      </c>
      <c r="AS99" s="9">
        <f t="shared" si="46"/>
        <v>2031894</v>
      </c>
      <c r="AT99" s="78">
        <v>2899516</v>
      </c>
      <c r="AU99" s="12">
        <f t="shared" si="60"/>
        <v>0</v>
      </c>
      <c r="AV99" s="41" t="str">
        <f t="shared" si="61"/>
        <v>No</v>
      </c>
      <c r="AW99" s="9">
        <f t="shared" si="62"/>
        <v>0</v>
      </c>
      <c r="AX99" s="65">
        <f t="shared" si="63"/>
        <v>2899516</v>
      </c>
      <c r="AY99" s="71">
        <f t="shared" si="47"/>
        <v>2899516</v>
      </c>
      <c r="AZ99" s="55">
        <f t="shared" si="64"/>
        <v>0</v>
      </c>
      <c r="BA99" s="17"/>
      <c r="BB99" s="4"/>
      <c r="BD99" s="4"/>
      <c r="BE99" s="4"/>
      <c r="BF99" s="4"/>
      <c r="BG99" s="4"/>
      <c r="BH99" s="4"/>
    </row>
    <row r="100" spans="1:60" ht="15" x14ac:dyDescent="0.25">
      <c r="A100" s="7" t="s">
        <v>77</v>
      </c>
      <c r="B100" s="7"/>
      <c r="C100" s="6"/>
      <c r="D100" s="6"/>
      <c r="E100" s="6"/>
      <c r="F100" s="1">
        <v>4</v>
      </c>
      <c r="G100" s="75">
        <v>123</v>
      </c>
      <c r="H100" s="7">
        <v>74</v>
      </c>
      <c r="I100" s="1" t="s">
        <v>155</v>
      </c>
      <c r="J100" s="37"/>
      <c r="K100" s="16">
        <v>810.48</v>
      </c>
      <c r="L100" s="38"/>
      <c r="M100">
        <v>150</v>
      </c>
      <c r="N100" s="16">
        <f t="shared" si="48"/>
        <v>45</v>
      </c>
      <c r="O100" s="16">
        <f t="shared" si="49"/>
        <v>486.29</v>
      </c>
      <c r="P100" s="16">
        <f t="shared" si="50"/>
        <v>0</v>
      </c>
      <c r="Q100" s="16">
        <f t="shared" si="51"/>
        <v>0</v>
      </c>
      <c r="R100" s="13">
        <f t="shared" si="52"/>
        <v>0.19</v>
      </c>
      <c r="S100" s="13">
        <f t="shared" si="37"/>
        <v>0</v>
      </c>
      <c r="T100" s="8">
        <f t="shared" si="38"/>
        <v>0</v>
      </c>
      <c r="U100" s="8">
        <f t="shared" si="53"/>
        <v>0</v>
      </c>
      <c r="V100" s="17">
        <v>9</v>
      </c>
      <c r="W100" s="16">
        <f t="shared" si="54"/>
        <v>2.25</v>
      </c>
      <c r="X100" s="10">
        <f t="shared" si="39"/>
        <v>45</v>
      </c>
      <c r="Y100" s="20">
        <f t="shared" si="55"/>
        <v>857.73</v>
      </c>
      <c r="Z100" s="16">
        <v>1644735795</v>
      </c>
      <c r="AA100" s="17">
        <v>8192</v>
      </c>
      <c r="AB100" s="10">
        <f t="shared" si="40"/>
        <v>200773.41</v>
      </c>
      <c r="AC100" s="2">
        <f t="shared" si="41"/>
        <v>0.94048500000000002</v>
      </c>
      <c r="AD100" s="17">
        <v>87241</v>
      </c>
      <c r="AE100" s="2">
        <f t="shared" si="42"/>
        <v>0.70182100000000003</v>
      </c>
      <c r="AF100" s="2">
        <f t="shared" si="65"/>
        <v>0.13111400000000001</v>
      </c>
      <c r="AG100" s="39">
        <f t="shared" si="43"/>
        <v>0.13111400000000001</v>
      </c>
      <c r="AH100" s="40">
        <f t="shared" si="44"/>
        <v>0</v>
      </c>
      <c r="AI100" s="15">
        <f t="shared" si="56"/>
        <v>0.13111400000000001</v>
      </c>
      <c r="AJ100" s="17">
        <v>0</v>
      </c>
      <c r="AK100" s="17">
        <v>0</v>
      </c>
      <c r="AL100" s="12">
        <f t="shared" si="57"/>
        <v>0</v>
      </c>
      <c r="AM100" s="17">
        <v>0</v>
      </c>
      <c r="AN100"/>
      <c r="AO100" s="12">
        <f t="shared" si="58"/>
        <v>0</v>
      </c>
      <c r="AP100" s="12">
        <f t="shared" si="45"/>
        <v>1296106</v>
      </c>
      <c r="AQ100" s="12">
        <f t="shared" si="59"/>
        <v>1296106</v>
      </c>
      <c r="AR100" s="9">
        <v>1446598</v>
      </c>
      <c r="AS100" s="9">
        <f t="shared" si="46"/>
        <v>1296106</v>
      </c>
      <c r="AT100" s="78">
        <v>1309880</v>
      </c>
      <c r="AU100" s="12">
        <f t="shared" si="60"/>
        <v>0</v>
      </c>
      <c r="AV100" s="41" t="str">
        <f t="shared" si="61"/>
        <v>No</v>
      </c>
      <c r="AW100" s="9">
        <f t="shared" si="62"/>
        <v>0</v>
      </c>
      <c r="AX100" s="65">
        <f t="shared" si="63"/>
        <v>1309880</v>
      </c>
      <c r="AY100" s="71">
        <f t="shared" si="47"/>
        <v>1309880</v>
      </c>
      <c r="AZ100" s="55">
        <f t="shared" si="64"/>
        <v>0</v>
      </c>
      <c r="BA100" s="17"/>
      <c r="BB100" s="4"/>
      <c r="BD100" s="4"/>
      <c r="BE100" s="4"/>
      <c r="BF100" s="4"/>
      <c r="BG100" s="4"/>
      <c r="BH100" s="4"/>
    </row>
    <row r="101" spans="1:60" ht="15" x14ac:dyDescent="0.25">
      <c r="A101" s="7" t="s">
        <v>73</v>
      </c>
      <c r="B101" s="7"/>
      <c r="C101" s="6"/>
      <c r="D101" s="6"/>
      <c r="E101" s="6"/>
      <c r="F101" s="1">
        <v>1</v>
      </c>
      <c r="G101" s="75">
        <v>157</v>
      </c>
      <c r="H101" s="7">
        <v>75</v>
      </c>
      <c r="I101" s="1" t="s">
        <v>156</v>
      </c>
      <c r="J101" s="37"/>
      <c r="K101" s="16">
        <v>233.79</v>
      </c>
      <c r="L101" s="38"/>
      <c r="M101">
        <v>28</v>
      </c>
      <c r="N101" s="16">
        <f t="shared" si="48"/>
        <v>8.4</v>
      </c>
      <c r="O101" s="16">
        <f t="shared" si="49"/>
        <v>140.27000000000001</v>
      </c>
      <c r="P101" s="16">
        <f t="shared" si="50"/>
        <v>0</v>
      </c>
      <c r="Q101" s="16">
        <f t="shared" si="51"/>
        <v>0</v>
      </c>
      <c r="R101" s="13">
        <f t="shared" si="52"/>
        <v>0.12</v>
      </c>
      <c r="S101" s="13">
        <f t="shared" si="37"/>
        <v>0</v>
      </c>
      <c r="T101" s="8">
        <f t="shared" si="38"/>
        <v>0</v>
      </c>
      <c r="U101" s="8">
        <f t="shared" si="53"/>
        <v>0</v>
      </c>
      <c r="V101" s="17">
        <v>1</v>
      </c>
      <c r="W101" s="16">
        <f t="shared" si="54"/>
        <v>0.25</v>
      </c>
      <c r="X101" s="10">
        <f t="shared" si="39"/>
        <v>8.4</v>
      </c>
      <c r="Y101" s="20">
        <f t="shared" si="55"/>
        <v>242.44</v>
      </c>
      <c r="Z101" s="16">
        <v>812755159.33000004</v>
      </c>
      <c r="AA101" s="17">
        <v>2352</v>
      </c>
      <c r="AB101" s="10">
        <f t="shared" si="40"/>
        <v>345559.17</v>
      </c>
      <c r="AC101" s="2">
        <f t="shared" si="41"/>
        <v>1.6187069999999999</v>
      </c>
      <c r="AD101" s="17">
        <v>106667</v>
      </c>
      <c r="AE101" s="2">
        <f t="shared" si="42"/>
        <v>0.85809599999999997</v>
      </c>
      <c r="AF101" s="2">
        <f t="shared" si="65"/>
        <v>-0.39052399999999998</v>
      </c>
      <c r="AG101" s="39">
        <f t="shared" si="43"/>
        <v>0.01</v>
      </c>
      <c r="AH101" s="40">
        <f t="shared" si="44"/>
        <v>0</v>
      </c>
      <c r="AI101" s="15">
        <f t="shared" si="56"/>
        <v>0.01</v>
      </c>
      <c r="AJ101" s="17">
        <v>230</v>
      </c>
      <c r="AK101" s="17">
        <v>13</v>
      </c>
      <c r="AL101" s="12">
        <f t="shared" si="57"/>
        <v>299000</v>
      </c>
      <c r="AM101" s="17">
        <v>0</v>
      </c>
      <c r="AN101"/>
      <c r="AO101" s="12">
        <f t="shared" si="58"/>
        <v>0</v>
      </c>
      <c r="AP101" s="12">
        <f t="shared" si="45"/>
        <v>27941</v>
      </c>
      <c r="AQ101" s="12">
        <f t="shared" si="59"/>
        <v>326941</v>
      </c>
      <c r="AR101" s="9">
        <v>63069</v>
      </c>
      <c r="AS101" s="9">
        <f t="shared" si="46"/>
        <v>326941</v>
      </c>
      <c r="AT101" s="78">
        <v>129597</v>
      </c>
      <c r="AU101" s="12">
        <f t="shared" si="60"/>
        <v>197344</v>
      </c>
      <c r="AV101" s="41" t="str">
        <f t="shared" si="61"/>
        <v>Yes</v>
      </c>
      <c r="AW101" s="9">
        <f t="shared" si="62"/>
        <v>39469</v>
      </c>
      <c r="AX101" s="65">
        <f t="shared" si="63"/>
        <v>169066</v>
      </c>
      <c r="AY101" s="71">
        <f t="shared" si="47"/>
        <v>169066</v>
      </c>
      <c r="AZ101" s="55">
        <f t="shared" si="64"/>
        <v>39469</v>
      </c>
      <c r="BA101" s="17"/>
      <c r="BB101" s="4"/>
      <c r="BD101" s="4"/>
      <c r="BE101" s="4"/>
      <c r="BF101" s="4"/>
      <c r="BG101" s="4"/>
      <c r="BH101" s="4"/>
    </row>
    <row r="102" spans="1:60" ht="15" x14ac:dyDescent="0.25">
      <c r="A102" s="7" t="s">
        <v>79</v>
      </c>
      <c r="B102" s="7"/>
      <c r="C102" s="6"/>
      <c r="D102" s="6"/>
      <c r="E102" s="6"/>
      <c r="F102" s="1">
        <v>2</v>
      </c>
      <c r="G102" s="75">
        <v>145</v>
      </c>
      <c r="H102" s="7">
        <v>76</v>
      </c>
      <c r="I102" s="1" t="s">
        <v>157</v>
      </c>
      <c r="J102" s="37"/>
      <c r="K102" s="16">
        <v>2482.62</v>
      </c>
      <c r="L102" s="38"/>
      <c r="M102">
        <v>93</v>
      </c>
      <c r="N102" s="16">
        <f t="shared" si="48"/>
        <v>27.9</v>
      </c>
      <c r="O102" s="16">
        <f t="shared" si="49"/>
        <v>1489.57</v>
      </c>
      <c r="P102" s="16">
        <f t="shared" si="50"/>
        <v>0</v>
      </c>
      <c r="Q102" s="16">
        <f t="shared" si="51"/>
        <v>0</v>
      </c>
      <c r="R102" s="13">
        <f t="shared" si="52"/>
        <v>0.04</v>
      </c>
      <c r="S102" s="13">
        <f t="shared" si="37"/>
        <v>0</v>
      </c>
      <c r="T102" s="8">
        <f t="shared" si="38"/>
        <v>0</v>
      </c>
      <c r="U102" s="8">
        <f t="shared" si="53"/>
        <v>0</v>
      </c>
      <c r="V102" s="17">
        <v>37</v>
      </c>
      <c r="W102" s="16">
        <f t="shared" si="54"/>
        <v>9.25</v>
      </c>
      <c r="X102" s="10">
        <f t="shared" si="39"/>
        <v>27.9</v>
      </c>
      <c r="Y102" s="20">
        <f t="shared" si="55"/>
        <v>2519.77</v>
      </c>
      <c r="Z102" s="16">
        <v>4568262514.6700001</v>
      </c>
      <c r="AA102" s="17">
        <v>17691</v>
      </c>
      <c r="AB102" s="10">
        <f t="shared" si="40"/>
        <v>258225.23</v>
      </c>
      <c r="AC102" s="2">
        <f t="shared" si="41"/>
        <v>1.2096070000000001</v>
      </c>
      <c r="AD102" s="17">
        <v>119777</v>
      </c>
      <c r="AE102" s="2">
        <f t="shared" si="42"/>
        <v>0.963561</v>
      </c>
      <c r="AF102" s="2">
        <f t="shared" si="65"/>
        <v>-0.135793</v>
      </c>
      <c r="AG102" s="39">
        <f t="shared" si="43"/>
        <v>0.01</v>
      </c>
      <c r="AH102" s="40">
        <f t="shared" si="44"/>
        <v>0</v>
      </c>
      <c r="AI102" s="15">
        <f t="shared" si="56"/>
        <v>0.01</v>
      </c>
      <c r="AJ102" s="17">
        <v>0</v>
      </c>
      <c r="AK102" s="17">
        <v>0</v>
      </c>
      <c r="AL102" s="12">
        <f t="shared" si="57"/>
        <v>0</v>
      </c>
      <c r="AM102" s="17">
        <v>0</v>
      </c>
      <c r="AN102"/>
      <c r="AO102" s="12">
        <f t="shared" si="58"/>
        <v>0</v>
      </c>
      <c r="AP102" s="12">
        <f t="shared" si="45"/>
        <v>290403</v>
      </c>
      <c r="AQ102" s="12">
        <f t="shared" si="59"/>
        <v>290403</v>
      </c>
      <c r="AR102" s="9">
        <v>446496</v>
      </c>
      <c r="AS102" s="9">
        <f t="shared" si="46"/>
        <v>290403</v>
      </c>
      <c r="AT102" s="78">
        <v>395466</v>
      </c>
      <c r="AU102" s="12">
        <f t="shared" si="60"/>
        <v>0</v>
      </c>
      <c r="AV102" s="41" t="str">
        <f t="shared" si="61"/>
        <v>No</v>
      </c>
      <c r="AW102" s="9">
        <f t="shared" si="62"/>
        <v>0</v>
      </c>
      <c r="AX102" s="65">
        <f t="shared" si="63"/>
        <v>395466</v>
      </c>
      <c r="AY102" s="71">
        <f t="shared" si="47"/>
        <v>395466</v>
      </c>
      <c r="AZ102" s="55">
        <f t="shared" si="64"/>
        <v>0</v>
      </c>
      <c r="BA102" s="17"/>
      <c r="BB102" s="4"/>
      <c r="BD102" s="4"/>
      <c r="BE102" s="4"/>
      <c r="BF102" s="4"/>
      <c r="BG102" s="4"/>
      <c r="BH102" s="4"/>
    </row>
    <row r="103" spans="1:60" ht="15" x14ac:dyDescent="0.25">
      <c r="A103" s="7" t="s">
        <v>88</v>
      </c>
      <c r="B103" s="57">
        <v>1</v>
      </c>
      <c r="C103" s="6">
        <v>1</v>
      </c>
      <c r="D103" s="6">
        <v>0</v>
      </c>
      <c r="E103" s="6">
        <v>1</v>
      </c>
      <c r="F103" s="1">
        <v>9</v>
      </c>
      <c r="G103" s="76">
        <v>18</v>
      </c>
      <c r="H103" s="7">
        <v>77</v>
      </c>
      <c r="I103" s="1" t="s">
        <v>158</v>
      </c>
      <c r="J103" s="37"/>
      <c r="K103" s="16">
        <v>7479.95</v>
      </c>
      <c r="L103" s="43"/>
      <c r="M103">
        <v>3977</v>
      </c>
      <c r="N103" s="16">
        <f t="shared" si="48"/>
        <v>1193.0999999999999</v>
      </c>
      <c r="O103" s="16">
        <f t="shared" si="49"/>
        <v>4487.97</v>
      </c>
      <c r="P103" s="16">
        <f t="shared" si="50"/>
        <v>0</v>
      </c>
      <c r="Q103" s="16">
        <f t="shared" si="51"/>
        <v>0</v>
      </c>
      <c r="R103" s="13">
        <f t="shared" si="52"/>
        <v>0.53</v>
      </c>
      <c r="S103" s="13">
        <f t="shared" si="37"/>
        <v>0</v>
      </c>
      <c r="T103" s="8">
        <f t="shared" si="38"/>
        <v>0</v>
      </c>
      <c r="U103" s="8">
        <f t="shared" si="53"/>
        <v>0</v>
      </c>
      <c r="V103" s="17">
        <v>603</v>
      </c>
      <c r="W103" s="16">
        <f t="shared" si="54"/>
        <v>150.75</v>
      </c>
      <c r="X103" s="10">
        <f t="shared" si="39"/>
        <v>1193.0999999999999</v>
      </c>
      <c r="Y103" s="20">
        <f t="shared" si="55"/>
        <v>8823.7999999999993</v>
      </c>
      <c r="Z103" s="16">
        <v>6527432399.6700001</v>
      </c>
      <c r="AA103" s="17">
        <v>59713</v>
      </c>
      <c r="AB103" s="10">
        <f t="shared" si="40"/>
        <v>109313.42</v>
      </c>
      <c r="AC103" s="2">
        <f t="shared" si="41"/>
        <v>0.51205800000000001</v>
      </c>
      <c r="AD103" s="17">
        <v>74270</v>
      </c>
      <c r="AE103" s="2">
        <f t="shared" si="42"/>
        <v>0.59747399999999995</v>
      </c>
      <c r="AF103" s="2">
        <f t="shared" si="65"/>
        <v>0.46231699999999998</v>
      </c>
      <c r="AG103" s="39">
        <f t="shared" si="43"/>
        <v>0.46231699999999998</v>
      </c>
      <c r="AH103" s="40">
        <f t="shared" si="44"/>
        <v>0.03</v>
      </c>
      <c r="AI103" s="15">
        <f t="shared" si="56"/>
        <v>0.492317</v>
      </c>
      <c r="AJ103" s="17">
        <v>0</v>
      </c>
      <c r="AK103" s="17">
        <v>0</v>
      </c>
      <c r="AL103" s="12">
        <f t="shared" si="57"/>
        <v>0</v>
      </c>
      <c r="AM103" s="17">
        <v>0</v>
      </c>
      <c r="AN103"/>
      <c r="AO103" s="12">
        <f t="shared" si="58"/>
        <v>0</v>
      </c>
      <c r="AP103" s="12">
        <f t="shared" si="45"/>
        <v>50065830</v>
      </c>
      <c r="AQ103" s="12">
        <f t="shared" si="59"/>
        <v>50065830</v>
      </c>
      <c r="AR103" s="9">
        <v>34440424</v>
      </c>
      <c r="AS103" s="9">
        <f t="shared" si="46"/>
        <v>50065830</v>
      </c>
      <c r="AT103" s="78">
        <v>41134504</v>
      </c>
      <c r="AU103" s="12">
        <f t="shared" si="60"/>
        <v>8931326</v>
      </c>
      <c r="AV103" s="41" t="str">
        <f t="shared" si="61"/>
        <v>Yes</v>
      </c>
      <c r="AW103" s="9">
        <f t="shared" si="62"/>
        <v>1786265</v>
      </c>
      <c r="AX103" s="65">
        <f t="shared" si="63"/>
        <v>42920769</v>
      </c>
      <c r="AY103" s="71">
        <f t="shared" si="47"/>
        <v>42920769</v>
      </c>
      <c r="AZ103" s="55">
        <f t="shared" si="64"/>
        <v>1786265</v>
      </c>
      <c r="BA103" s="17"/>
      <c r="BB103" s="4"/>
      <c r="BD103" s="4"/>
      <c r="BE103" s="4"/>
      <c r="BF103" s="4"/>
      <c r="BG103" s="4"/>
      <c r="BH103" s="4"/>
    </row>
    <row r="104" spans="1:60" ht="15" x14ac:dyDescent="0.25">
      <c r="A104" s="7" t="s">
        <v>73</v>
      </c>
      <c r="B104" s="7"/>
      <c r="C104" s="6"/>
      <c r="D104" s="6"/>
      <c r="E104" s="6"/>
      <c r="F104" s="1">
        <v>8</v>
      </c>
      <c r="G104" s="76">
        <v>40</v>
      </c>
      <c r="H104" s="7">
        <v>78</v>
      </c>
      <c r="I104" s="1" t="s">
        <v>159</v>
      </c>
      <c r="J104" s="37"/>
      <c r="K104" s="16">
        <v>1612.87</v>
      </c>
      <c r="L104" s="44"/>
      <c r="M104">
        <v>441</v>
      </c>
      <c r="N104" s="16">
        <f t="shared" si="48"/>
        <v>132.30000000000001</v>
      </c>
      <c r="O104" s="16">
        <f t="shared" si="49"/>
        <v>967.72</v>
      </c>
      <c r="P104" s="16">
        <f t="shared" si="50"/>
        <v>0</v>
      </c>
      <c r="Q104" s="16">
        <f t="shared" si="51"/>
        <v>0</v>
      </c>
      <c r="R104" s="13">
        <f t="shared" si="52"/>
        <v>0.27</v>
      </c>
      <c r="S104" s="13">
        <f t="shared" si="37"/>
        <v>0</v>
      </c>
      <c r="T104" s="8">
        <f t="shared" si="38"/>
        <v>0</v>
      </c>
      <c r="U104" s="8">
        <f t="shared" si="53"/>
        <v>0</v>
      </c>
      <c r="V104" s="17">
        <v>78</v>
      </c>
      <c r="W104" s="16">
        <f t="shared" si="54"/>
        <v>19.5</v>
      </c>
      <c r="X104" s="10">
        <f t="shared" si="39"/>
        <v>132.30000000000001</v>
      </c>
      <c r="Y104" s="20">
        <f t="shared" si="55"/>
        <v>1764.6699999999998</v>
      </c>
      <c r="Z104" s="16">
        <v>1727598067.6700001</v>
      </c>
      <c r="AA104" s="17">
        <v>14206</v>
      </c>
      <c r="AB104" s="10">
        <f t="shared" si="40"/>
        <v>121610.45</v>
      </c>
      <c r="AC104" s="2">
        <f t="shared" si="41"/>
        <v>0.56966099999999997</v>
      </c>
      <c r="AD104" s="17">
        <v>50492</v>
      </c>
      <c r="AE104" s="2">
        <f t="shared" si="42"/>
        <v>0.40618900000000002</v>
      </c>
      <c r="AF104" s="2">
        <f t="shared" si="65"/>
        <v>0.479381</v>
      </c>
      <c r="AG104" s="39">
        <f t="shared" si="43"/>
        <v>0.479381</v>
      </c>
      <c r="AH104" s="40">
        <f t="shared" si="44"/>
        <v>0</v>
      </c>
      <c r="AI104" s="15">
        <f t="shared" si="56"/>
        <v>0.479381</v>
      </c>
      <c r="AJ104" s="17">
        <v>564</v>
      </c>
      <c r="AK104" s="17">
        <v>4</v>
      </c>
      <c r="AL104" s="12">
        <f t="shared" si="57"/>
        <v>225600</v>
      </c>
      <c r="AM104" s="17">
        <v>0</v>
      </c>
      <c r="AN104"/>
      <c r="AO104" s="12">
        <f t="shared" si="58"/>
        <v>0</v>
      </c>
      <c r="AP104" s="12">
        <f t="shared" si="45"/>
        <v>9749565</v>
      </c>
      <c r="AQ104" s="12">
        <f t="shared" si="59"/>
        <v>9975165</v>
      </c>
      <c r="AR104" s="9">
        <v>9947410</v>
      </c>
      <c r="AS104" s="9">
        <f t="shared" si="46"/>
        <v>9975165</v>
      </c>
      <c r="AT104" s="78">
        <v>9459722</v>
      </c>
      <c r="AU104" s="12">
        <f t="shared" si="60"/>
        <v>515443</v>
      </c>
      <c r="AV104" s="41" t="str">
        <f t="shared" si="61"/>
        <v>Yes</v>
      </c>
      <c r="AW104" s="9">
        <f t="shared" si="62"/>
        <v>103089</v>
      </c>
      <c r="AX104" s="65">
        <f t="shared" si="63"/>
        <v>9562811</v>
      </c>
      <c r="AY104" s="71">
        <f t="shared" si="47"/>
        <v>9562811</v>
      </c>
      <c r="AZ104" s="55">
        <f t="shared" si="64"/>
        <v>103089</v>
      </c>
      <c r="BA104" s="17"/>
      <c r="BB104" s="4"/>
      <c r="BD104" s="4"/>
      <c r="BE104" s="4"/>
      <c r="BF104" s="4"/>
      <c r="BG104" s="4"/>
      <c r="BH104" s="4"/>
    </row>
    <row r="105" spans="1:60" ht="15" x14ac:dyDescent="0.25">
      <c r="A105" s="7" t="s">
        <v>73</v>
      </c>
      <c r="B105" s="7"/>
      <c r="C105" s="6"/>
      <c r="D105" s="6"/>
      <c r="E105" s="6"/>
      <c r="F105" s="1">
        <v>4</v>
      </c>
      <c r="G105" s="75">
        <v>86</v>
      </c>
      <c r="H105" s="7">
        <v>79</v>
      </c>
      <c r="I105" s="1" t="s">
        <v>160</v>
      </c>
      <c r="J105" s="37"/>
      <c r="K105" s="16">
        <v>911.22</v>
      </c>
      <c r="L105" s="38"/>
      <c r="M105">
        <v>124</v>
      </c>
      <c r="N105" s="16">
        <f t="shared" si="48"/>
        <v>37.200000000000003</v>
      </c>
      <c r="O105" s="16">
        <f t="shared" si="49"/>
        <v>546.73</v>
      </c>
      <c r="P105" s="16">
        <f t="shared" si="50"/>
        <v>0</v>
      </c>
      <c r="Q105" s="16">
        <f t="shared" si="51"/>
        <v>0</v>
      </c>
      <c r="R105" s="13">
        <f t="shared" si="52"/>
        <v>0.14000000000000001</v>
      </c>
      <c r="S105" s="13">
        <f t="shared" si="37"/>
        <v>0</v>
      </c>
      <c r="T105" s="8">
        <f t="shared" si="38"/>
        <v>0</v>
      </c>
      <c r="U105" s="8">
        <f t="shared" si="53"/>
        <v>0</v>
      </c>
      <c r="V105" s="17">
        <v>6</v>
      </c>
      <c r="W105" s="16">
        <f t="shared" si="54"/>
        <v>1.5</v>
      </c>
      <c r="X105" s="10">
        <f t="shared" si="39"/>
        <v>37.200000000000003</v>
      </c>
      <c r="Y105" s="20">
        <f t="shared" si="55"/>
        <v>949.92000000000007</v>
      </c>
      <c r="Z105" s="16">
        <v>867254131</v>
      </c>
      <c r="AA105" s="17">
        <v>6133</v>
      </c>
      <c r="AB105" s="10">
        <f t="shared" si="40"/>
        <v>141407.82</v>
      </c>
      <c r="AC105" s="2">
        <f t="shared" si="41"/>
        <v>0.66239800000000004</v>
      </c>
      <c r="AD105" s="17">
        <v>113547</v>
      </c>
      <c r="AE105" s="2">
        <f t="shared" si="42"/>
        <v>0.913443</v>
      </c>
      <c r="AF105" s="2">
        <f t="shared" si="65"/>
        <v>0.26228899999999999</v>
      </c>
      <c r="AG105" s="39">
        <f t="shared" si="43"/>
        <v>0.26228899999999999</v>
      </c>
      <c r="AH105" s="40">
        <f t="shared" si="44"/>
        <v>0</v>
      </c>
      <c r="AI105" s="15">
        <f t="shared" si="56"/>
        <v>0.26228899999999999</v>
      </c>
      <c r="AJ105" s="17">
        <v>449</v>
      </c>
      <c r="AK105" s="17">
        <v>6</v>
      </c>
      <c r="AL105" s="12">
        <f t="shared" si="57"/>
        <v>269400</v>
      </c>
      <c r="AM105" s="17">
        <v>0</v>
      </c>
      <c r="AN105"/>
      <c r="AO105" s="12">
        <f t="shared" si="58"/>
        <v>0</v>
      </c>
      <c r="AP105" s="12">
        <f t="shared" si="45"/>
        <v>2871495</v>
      </c>
      <c r="AQ105" s="12">
        <f t="shared" si="59"/>
        <v>3140895</v>
      </c>
      <c r="AR105" s="9">
        <v>3154015</v>
      </c>
      <c r="AS105" s="9">
        <f t="shared" si="46"/>
        <v>3140895</v>
      </c>
      <c r="AT105" s="78">
        <v>2904887</v>
      </c>
      <c r="AU105" s="12">
        <f t="shared" si="60"/>
        <v>236008</v>
      </c>
      <c r="AV105" s="41" t="str">
        <f t="shared" si="61"/>
        <v>Yes</v>
      </c>
      <c r="AW105" s="9">
        <f t="shared" si="62"/>
        <v>47202</v>
      </c>
      <c r="AX105" s="65">
        <f t="shared" si="63"/>
        <v>2952089</v>
      </c>
      <c r="AY105" s="71">
        <f t="shared" si="47"/>
        <v>2952089</v>
      </c>
      <c r="AZ105" s="55">
        <f t="shared" si="64"/>
        <v>47202</v>
      </c>
      <c r="BA105" s="17"/>
      <c r="BB105" s="4"/>
      <c r="BD105" s="4"/>
      <c r="BE105" s="4"/>
      <c r="BF105" s="4"/>
      <c r="BG105" s="4"/>
      <c r="BH105" s="4"/>
    </row>
    <row r="106" spans="1:60" ht="15" x14ac:dyDescent="0.25">
      <c r="A106" s="7" t="s">
        <v>75</v>
      </c>
      <c r="B106" s="7">
        <v>1</v>
      </c>
      <c r="C106" s="6">
        <v>1</v>
      </c>
      <c r="D106" s="6">
        <v>1</v>
      </c>
      <c r="E106" s="6">
        <v>0</v>
      </c>
      <c r="F106" s="1">
        <v>10</v>
      </c>
      <c r="G106" s="76">
        <v>11</v>
      </c>
      <c r="H106" s="7">
        <v>80</v>
      </c>
      <c r="I106" s="1" t="s">
        <v>161</v>
      </c>
      <c r="J106" s="37"/>
      <c r="K106" s="16">
        <v>8911.85</v>
      </c>
      <c r="L106" s="43"/>
      <c r="M106">
        <v>6819</v>
      </c>
      <c r="N106" s="16">
        <f t="shared" si="48"/>
        <v>2045.7</v>
      </c>
      <c r="O106" s="16">
        <f t="shared" si="49"/>
        <v>5347.11</v>
      </c>
      <c r="P106" s="16">
        <f t="shared" si="50"/>
        <v>1471.8900000000003</v>
      </c>
      <c r="Q106" s="16">
        <f t="shared" si="51"/>
        <v>220.78</v>
      </c>
      <c r="R106" s="13">
        <f t="shared" si="52"/>
        <v>0.77</v>
      </c>
      <c r="S106" s="13">
        <f t="shared" si="37"/>
        <v>0.17000000000000004</v>
      </c>
      <c r="T106" s="8">
        <f t="shared" si="38"/>
        <v>1515.01</v>
      </c>
      <c r="U106" s="8">
        <f t="shared" si="53"/>
        <v>227.25</v>
      </c>
      <c r="V106" s="17">
        <v>1529</v>
      </c>
      <c r="W106" s="16">
        <f t="shared" si="54"/>
        <v>382.25</v>
      </c>
      <c r="X106" s="10">
        <f t="shared" si="39"/>
        <v>2045.7</v>
      </c>
      <c r="Y106" s="20">
        <f t="shared" si="55"/>
        <v>11560.580000000002</v>
      </c>
      <c r="Z106" s="16">
        <v>5152304035.3299999</v>
      </c>
      <c r="AA106" s="17">
        <v>60850</v>
      </c>
      <c r="AB106" s="10">
        <f t="shared" si="40"/>
        <v>84672.21</v>
      </c>
      <c r="AC106" s="2">
        <f t="shared" si="41"/>
        <v>0.39663100000000001</v>
      </c>
      <c r="AD106" s="17">
        <v>58472</v>
      </c>
      <c r="AE106" s="2">
        <f t="shared" si="42"/>
        <v>0.470385</v>
      </c>
      <c r="AF106" s="2">
        <f t="shared" si="65"/>
        <v>0.58124299999999995</v>
      </c>
      <c r="AG106" s="39">
        <f t="shared" si="43"/>
        <v>0.58124299999999995</v>
      </c>
      <c r="AH106" s="40">
        <f t="shared" si="44"/>
        <v>0.04</v>
      </c>
      <c r="AI106" s="15">
        <f t="shared" si="56"/>
        <v>0.62124299999999999</v>
      </c>
      <c r="AJ106" s="17">
        <v>0</v>
      </c>
      <c r="AK106" s="17">
        <v>0</v>
      </c>
      <c r="AL106" s="12">
        <f t="shared" si="57"/>
        <v>0</v>
      </c>
      <c r="AM106" s="17">
        <v>0</v>
      </c>
      <c r="AN106"/>
      <c r="AO106" s="12">
        <f t="shared" si="58"/>
        <v>0</v>
      </c>
      <c r="AP106" s="12">
        <f t="shared" si="45"/>
        <v>82771736</v>
      </c>
      <c r="AQ106" s="12">
        <f t="shared" si="59"/>
        <v>82771736</v>
      </c>
      <c r="AR106" s="9">
        <v>60258395</v>
      </c>
      <c r="AS106" s="9">
        <f t="shared" si="46"/>
        <v>82771736</v>
      </c>
      <c r="AT106" s="78">
        <v>69151848</v>
      </c>
      <c r="AU106" s="12">
        <f t="shared" si="60"/>
        <v>13619888</v>
      </c>
      <c r="AV106" s="41" t="str">
        <f t="shared" si="61"/>
        <v>Yes</v>
      </c>
      <c r="AW106" s="9">
        <f t="shared" si="62"/>
        <v>2723978</v>
      </c>
      <c r="AX106" s="65">
        <f t="shared" si="63"/>
        <v>71875826</v>
      </c>
      <c r="AY106" s="71">
        <f t="shared" si="47"/>
        <v>71875826</v>
      </c>
      <c r="AZ106" s="55">
        <f t="shared" si="64"/>
        <v>2723978</v>
      </c>
      <c r="BA106" s="17"/>
      <c r="BB106" s="4"/>
      <c r="BD106" s="4"/>
      <c r="BE106" s="4"/>
      <c r="BF106" s="4"/>
      <c r="BG106" s="4"/>
      <c r="BH106" s="4"/>
    </row>
    <row r="107" spans="1:60" ht="15" x14ac:dyDescent="0.25">
      <c r="A107" s="7" t="s">
        <v>79</v>
      </c>
      <c r="B107" s="7"/>
      <c r="C107" s="6"/>
      <c r="D107" s="6"/>
      <c r="E107" s="6"/>
      <c r="F107" s="1">
        <v>3</v>
      </c>
      <c r="G107" s="75">
        <v>121</v>
      </c>
      <c r="H107" s="7">
        <v>81</v>
      </c>
      <c r="I107" s="1" t="s">
        <v>162</v>
      </c>
      <c r="J107" s="37"/>
      <c r="K107" s="16">
        <v>1200.97</v>
      </c>
      <c r="L107" s="38"/>
      <c r="M107">
        <v>201</v>
      </c>
      <c r="N107" s="16">
        <f t="shared" si="48"/>
        <v>60.3</v>
      </c>
      <c r="O107" s="16">
        <f t="shared" si="49"/>
        <v>720.58</v>
      </c>
      <c r="P107" s="16">
        <f t="shared" si="50"/>
        <v>0</v>
      </c>
      <c r="Q107" s="16">
        <f t="shared" si="51"/>
        <v>0</v>
      </c>
      <c r="R107" s="13">
        <f t="shared" si="52"/>
        <v>0.17</v>
      </c>
      <c r="S107" s="13">
        <f t="shared" si="37"/>
        <v>0</v>
      </c>
      <c r="T107" s="8">
        <f t="shared" si="38"/>
        <v>0</v>
      </c>
      <c r="U107" s="8">
        <f t="shared" si="53"/>
        <v>0</v>
      </c>
      <c r="V107" s="17">
        <v>27</v>
      </c>
      <c r="W107" s="16">
        <f t="shared" si="54"/>
        <v>6.75</v>
      </c>
      <c r="X107" s="10">
        <f t="shared" si="39"/>
        <v>60.3</v>
      </c>
      <c r="Y107" s="20">
        <f t="shared" si="55"/>
        <v>1268.02</v>
      </c>
      <c r="Z107" s="16">
        <v>1530877006.6700001</v>
      </c>
      <c r="AA107" s="17">
        <v>7574</v>
      </c>
      <c r="AB107" s="10">
        <f t="shared" si="40"/>
        <v>202122.66</v>
      </c>
      <c r="AC107" s="2">
        <f t="shared" si="41"/>
        <v>0.94680600000000004</v>
      </c>
      <c r="AD107" s="17">
        <v>120480</v>
      </c>
      <c r="AE107" s="2">
        <f t="shared" si="42"/>
        <v>0.96921599999999997</v>
      </c>
      <c r="AF107" s="2">
        <f t="shared" si="65"/>
        <v>4.6470999999999998E-2</v>
      </c>
      <c r="AG107" s="39">
        <f t="shared" si="43"/>
        <v>4.6470999999999998E-2</v>
      </c>
      <c r="AH107" s="40">
        <f t="shared" si="44"/>
        <v>0</v>
      </c>
      <c r="AI107" s="15">
        <f t="shared" si="56"/>
        <v>4.6470999999999998E-2</v>
      </c>
      <c r="AJ107" s="17">
        <v>1204</v>
      </c>
      <c r="AK107" s="17">
        <v>13</v>
      </c>
      <c r="AL107" s="12">
        <f t="shared" si="57"/>
        <v>1565200</v>
      </c>
      <c r="AM107" s="17">
        <v>0</v>
      </c>
      <c r="AN107"/>
      <c r="AO107" s="12">
        <f t="shared" si="58"/>
        <v>0</v>
      </c>
      <c r="AP107" s="12">
        <f t="shared" si="45"/>
        <v>679124</v>
      </c>
      <c r="AQ107" s="12">
        <f t="shared" si="59"/>
        <v>2244324</v>
      </c>
      <c r="AR107" s="9">
        <v>855086</v>
      </c>
      <c r="AS107" s="9">
        <f t="shared" si="46"/>
        <v>2244324</v>
      </c>
      <c r="AT107" s="78">
        <v>1253060</v>
      </c>
      <c r="AU107" s="12">
        <f t="shared" si="60"/>
        <v>991264</v>
      </c>
      <c r="AV107" s="41" t="str">
        <f t="shared" si="61"/>
        <v>Yes</v>
      </c>
      <c r="AW107" s="9">
        <f t="shared" si="62"/>
        <v>198253</v>
      </c>
      <c r="AX107" s="65">
        <f t="shared" si="63"/>
        <v>1451313</v>
      </c>
      <c r="AY107" s="71">
        <f t="shared" si="47"/>
        <v>1451313</v>
      </c>
      <c r="AZ107" s="55">
        <f t="shared" si="64"/>
        <v>198253</v>
      </c>
      <c r="BA107" s="17"/>
      <c r="BB107" s="4"/>
      <c r="BD107" s="4"/>
      <c r="BE107" s="4"/>
      <c r="BF107" s="4"/>
      <c r="BG107" s="4"/>
      <c r="BH107" s="4"/>
    </row>
    <row r="108" spans="1:60" ht="15" x14ac:dyDescent="0.25">
      <c r="A108" s="7" t="s">
        <v>73</v>
      </c>
      <c r="B108" s="7"/>
      <c r="C108" s="6"/>
      <c r="D108" s="6"/>
      <c r="E108" s="6"/>
      <c r="F108" s="1">
        <v>6</v>
      </c>
      <c r="G108" s="75">
        <v>105</v>
      </c>
      <c r="H108" s="7">
        <v>82</v>
      </c>
      <c r="I108" s="1" t="s">
        <v>163</v>
      </c>
      <c r="J108" s="37"/>
      <c r="K108" s="16">
        <v>479.16</v>
      </c>
      <c r="L108" s="38"/>
      <c r="M108">
        <v>94</v>
      </c>
      <c r="N108" s="16">
        <f t="shared" si="48"/>
        <v>28.2</v>
      </c>
      <c r="O108" s="16">
        <f t="shared" si="49"/>
        <v>287.5</v>
      </c>
      <c r="P108" s="16">
        <f t="shared" si="50"/>
        <v>0</v>
      </c>
      <c r="Q108" s="16">
        <f t="shared" si="51"/>
        <v>0</v>
      </c>
      <c r="R108" s="13">
        <f t="shared" si="52"/>
        <v>0.2</v>
      </c>
      <c r="S108" s="13">
        <f t="shared" si="37"/>
        <v>0</v>
      </c>
      <c r="T108" s="8">
        <f t="shared" si="38"/>
        <v>0</v>
      </c>
      <c r="U108" s="8">
        <f t="shared" si="53"/>
        <v>0</v>
      </c>
      <c r="V108" s="17">
        <v>8</v>
      </c>
      <c r="W108" s="16">
        <f t="shared" si="54"/>
        <v>2</v>
      </c>
      <c r="X108" s="10">
        <f t="shared" si="39"/>
        <v>28.2</v>
      </c>
      <c r="Y108" s="20">
        <f t="shared" si="55"/>
        <v>509.36</v>
      </c>
      <c r="Z108" s="16">
        <v>686582573</v>
      </c>
      <c r="AA108" s="17">
        <v>4217</v>
      </c>
      <c r="AB108" s="10">
        <f t="shared" si="40"/>
        <v>162813.04</v>
      </c>
      <c r="AC108" s="2">
        <f t="shared" si="41"/>
        <v>0.76266699999999998</v>
      </c>
      <c r="AD108" s="17">
        <v>79042</v>
      </c>
      <c r="AE108" s="2">
        <f t="shared" si="42"/>
        <v>0.63586299999999996</v>
      </c>
      <c r="AF108" s="2">
        <f t="shared" si="65"/>
        <v>0.27537400000000001</v>
      </c>
      <c r="AG108" s="39">
        <f t="shared" si="43"/>
        <v>0.27537400000000001</v>
      </c>
      <c r="AH108" s="40">
        <f t="shared" si="44"/>
        <v>0</v>
      </c>
      <c r="AI108" s="15">
        <f t="shared" si="56"/>
        <v>0.27537400000000001</v>
      </c>
      <c r="AJ108" s="17">
        <v>481</v>
      </c>
      <c r="AK108" s="17">
        <v>13</v>
      </c>
      <c r="AL108" s="12">
        <f t="shared" si="57"/>
        <v>625300</v>
      </c>
      <c r="AM108" s="17">
        <v>0</v>
      </c>
      <c r="AN108"/>
      <c r="AO108" s="12">
        <f t="shared" si="58"/>
        <v>0</v>
      </c>
      <c r="AP108" s="12">
        <f t="shared" si="45"/>
        <v>1616548</v>
      </c>
      <c r="AQ108" s="12">
        <f t="shared" si="59"/>
        <v>2241848</v>
      </c>
      <c r="AR108" s="9">
        <v>2099315</v>
      </c>
      <c r="AS108" s="9">
        <f t="shared" si="46"/>
        <v>2241848</v>
      </c>
      <c r="AT108" s="78">
        <v>1888165</v>
      </c>
      <c r="AU108" s="12">
        <f t="shared" si="60"/>
        <v>353683</v>
      </c>
      <c r="AV108" s="41" t="str">
        <f t="shared" si="61"/>
        <v>Yes</v>
      </c>
      <c r="AW108" s="9">
        <f t="shared" si="62"/>
        <v>70737</v>
      </c>
      <c r="AX108" s="65">
        <f t="shared" si="63"/>
        <v>1958902</v>
      </c>
      <c r="AY108" s="71">
        <f t="shared" si="47"/>
        <v>1958902</v>
      </c>
      <c r="AZ108" s="55">
        <f t="shared" si="64"/>
        <v>70737</v>
      </c>
      <c r="BA108" s="17"/>
      <c r="BB108" s="4"/>
      <c r="BD108" s="4"/>
      <c r="BE108" s="4"/>
      <c r="BF108" s="4"/>
      <c r="BG108" s="4"/>
      <c r="BH108" s="4"/>
    </row>
    <row r="109" spans="1:60" ht="15" x14ac:dyDescent="0.25">
      <c r="A109" s="7" t="s">
        <v>88</v>
      </c>
      <c r="B109" s="7"/>
      <c r="C109" s="6">
        <v>1</v>
      </c>
      <c r="D109" s="6">
        <v>1</v>
      </c>
      <c r="E109" s="6"/>
      <c r="F109" s="1">
        <v>9</v>
      </c>
      <c r="G109" s="76">
        <v>24</v>
      </c>
      <c r="H109" s="7">
        <v>83</v>
      </c>
      <c r="I109" s="1" t="s">
        <v>164</v>
      </c>
      <c r="J109" s="37"/>
      <c r="K109" s="16">
        <v>4530.79</v>
      </c>
      <c r="L109" s="43"/>
      <c r="M109">
        <v>2273</v>
      </c>
      <c r="N109" s="16">
        <f t="shared" si="48"/>
        <v>681.9</v>
      </c>
      <c r="O109" s="16">
        <f t="shared" si="49"/>
        <v>2718.47</v>
      </c>
      <c r="P109" s="16">
        <f t="shared" si="50"/>
        <v>0</v>
      </c>
      <c r="Q109" s="16">
        <f t="shared" si="51"/>
        <v>0</v>
      </c>
      <c r="R109" s="13">
        <f t="shared" si="52"/>
        <v>0.5</v>
      </c>
      <c r="S109" s="13">
        <f t="shared" si="37"/>
        <v>0</v>
      </c>
      <c r="T109" s="8">
        <f t="shared" si="38"/>
        <v>0</v>
      </c>
      <c r="U109" s="8">
        <f t="shared" si="53"/>
        <v>0</v>
      </c>
      <c r="V109" s="17">
        <v>218</v>
      </c>
      <c r="W109" s="16">
        <f t="shared" si="54"/>
        <v>54.5</v>
      </c>
      <c r="X109" s="10">
        <f t="shared" si="39"/>
        <v>681.9</v>
      </c>
      <c r="Y109" s="20">
        <f t="shared" si="55"/>
        <v>5267.19</v>
      </c>
      <c r="Z109" s="16">
        <v>5683377069.3299999</v>
      </c>
      <c r="AA109" s="17">
        <v>47717</v>
      </c>
      <c r="AB109" s="10">
        <f t="shared" si="40"/>
        <v>119105.92</v>
      </c>
      <c r="AC109" s="2">
        <f t="shared" si="41"/>
        <v>0.55792900000000001</v>
      </c>
      <c r="AD109" s="17">
        <v>62022</v>
      </c>
      <c r="AE109" s="2">
        <f t="shared" si="42"/>
        <v>0.498944</v>
      </c>
      <c r="AF109" s="2">
        <f t="shared" si="65"/>
        <v>0.45976699999999998</v>
      </c>
      <c r="AG109" s="39">
        <f t="shared" si="43"/>
        <v>0.45976699999999998</v>
      </c>
      <c r="AH109" s="40">
        <f t="shared" si="44"/>
        <v>0</v>
      </c>
      <c r="AI109" s="15">
        <f t="shared" si="56"/>
        <v>0.45976699999999998</v>
      </c>
      <c r="AJ109" s="17">
        <v>0</v>
      </c>
      <c r="AK109" s="17">
        <v>0</v>
      </c>
      <c r="AL109" s="12">
        <f t="shared" si="57"/>
        <v>0</v>
      </c>
      <c r="AM109" s="17">
        <v>0</v>
      </c>
      <c r="AN109"/>
      <c r="AO109" s="12">
        <f t="shared" si="58"/>
        <v>0</v>
      </c>
      <c r="AP109" s="12">
        <f t="shared" si="45"/>
        <v>27909864</v>
      </c>
      <c r="AQ109" s="12">
        <f t="shared" si="59"/>
        <v>27909864</v>
      </c>
      <c r="AR109" s="9">
        <v>19515825</v>
      </c>
      <c r="AS109" s="9">
        <f t="shared" si="46"/>
        <v>27909864</v>
      </c>
      <c r="AT109" s="78">
        <v>22847375</v>
      </c>
      <c r="AU109" s="12">
        <f t="shared" si="60"/>
        <v>5062489</v>
      </c>
      <c r="AV109" s="41" t="str">
        <f t="shared" si="61"/>
        <v>Yes</v>
      </c>
      <c r="AW109" s="9">
        <f t="shared" si="62"/>
        <v>1012498</v>
      </c>
      <c r="AX109" s="65">
        <f t="shared" si="63"/>
        <v>23859873</v>
      </c>
      <c r="AY109" s="71">
        <f t="shared" si="47"/>
        <v>23859873</v>
      </c>
      <c r="AZ109" s="55">
        <f t="shared" si="64"/>
        <v>1012498</v>
      </c>
      <c r="BA109" s="17"/>
      <c r="BB109" s="4"/>
      <c r="BD109" s="4"/>
      <c r="BE109" s="4"/>
      <c r="BF109" s="4"/>
      <c r="BG109" s="4"/>
      <c r="BH109" s="4"/>
    </row>
    <row r="110" spans="1:60" ht="15" x14ac:dyDescent="0.25">
      <c r="A110" s="7" t="s">
        <v>83</v>
      </c>
      <c r="B110" s="7"/>
      <c r="C110" s="6"/>
      <c r="D110" s="6"/>
      <c r="E110" s="6"/>
      <c r="F110" s="1">
        <v>6</v>
      </c>
      <c r="G110" s="75">
        <v>108</v>
      </c>
      <c r="H110" s="7">
        <v>84</v>
      </c>
      <c r="I110" s="1" t="s">
        <v>165</v>
      </c>
      <c r="J110" s="37"/>
      <c r="K110" s="16">
        <v>5363.75</v>
      </c>
      <c r="L110" s="38"/>
      <c r="M110">
        <v>1487</v>
      </c>
      <c r="N110" s="16">
        <f t="shared" si="48"/>
        <v>446.1</v>
      </c>
      <c r="O110" s="16">
        <f t="shared" si="49"/>
        <v>3218.25</v>
      </c>
      <c r="P110" s="16">
        <f t="shared" si="50"/>
        <v>0</v>
      </c>
      <c r="Q110" s="16">
        <f t="shared" si="51"/>
        <v>0</v>
      </c>
      <c r="R110" s="13">
        <f t="shared" si="52"/>
        <v>0.28000000000000003</v>
      </c>
      <c r="S110" s="13">
        <f t="shared" si="37"/>
        <v>0</v>
      </c>
      <c r="T110" s="8">
        <f t="shared" si="38"/>
        <v>0</v>
      </c>
      <c r="U110" s="8">
        <f t="shared" si="53"/>
        <v>0</v>
      </c>
      <c r="V110" s="17">
        <v>125</v>
      </c>
      <c r="W110" s="16">
        <f t="shared" si="54"/>
        <v>31.25</v>
      </c>
      <c r="X110" s="10">
        <f t="shared" si="39"/>
        <v>446.1</v>
      </c>
      <c r="Y110" s="20">
        <f t="shared" si="55"/>
        <v>5841.1</v>
      </c>
      <c r="Z110" s="16">
        <v>10609840949.33</v>
      </c>
      <c r="AA110" s="17">
        <v>52044</v>
      </c>
      <c r="AB110" s="10">
        <f t="shared" si="40"/>
        <v>203862.9</v>
      </c>
      <c r="AC110" s="2">
        <f t="shared" si="41"/>
        <v>0.95495699999999994</v>
      </c>
      <c r="AD110" s="17">
        <v>95627</v>
      </c>
      <c r="AE110" s="2">
        <f t="shared" si="42"/>
        <v>0.76928300000000005</v>
      </c>
      <c r="AF110" s="2">
        <f t="shared" si="65"/>
        <v>0.100745</v>
      </c>
      <c r="AG110" s="39">
        <f t="shared" si="43"/>
        <v>0.100745</v>
      </c>
      <c r="AH110" s="40">
        <f t="shared" si="44"/>
        <v>0</v>
      </c>
      <c r="AI110" s="15">
        <f t="shared" si="56"/>
        <v>0.100745</v>
      </c>
      <c r="AJ110" s="17">
        <v>0</v>
      </c>
      <c r="AK110" s="17">
        <v>0</v>
      </c>
      <c r="AL110" s="12">
        <f t="shared" si="57"/>
        <v>0</v>
      </c>
      <c r="AM110" s="17">
        <v>0</v>
      </c>
      <c r="AN110"/>
      <c r="AO110" s="12">
        <f t="shared" si="58"/>
        <v>0</v>
      </c>
      <c r="AP110" s="12">
        <f t="shared" si="45"/>
        <v>6782020</v>
      </c>
      <c r="AQ110" s="12">
        <f t="shared" si="59"/>
        <v>6782020</v>
      </c>
      <c r="AR110" s="9">
        <v>10849101</v>
      </c>
      <c r="AS110" s="9">
        <f t="shared" si="46"/>
        <v>6782020</v>
      </c>
      <c r="AT110" s="78">
        <v>9673235</v>
      </c>
      <c r="AU110" s="12">
        <f t="shared" si="60"/>
        <v>0</v>
      </c>
      <c r="AV110" s="41" t="str">
        <f t="shared" si="61"/>
        <v>No</v>
      </c>
      <c r="AW110" s="9">
        <f t="shared" si="62"/>
        <v>0</v>
      </c>
      <c r="AX110" s="65">
        <f t="shared" si="63"/>
        <v>9673235</v>
      </c>
      <c r="AY110" s="71">
        <f t="shared" si="47"/>
        <v>9673235</v>
      </c>
      <c r="AZ110" s="55">
        <f t="shared" si="64"/>
        <v>0</v>
      </c>
      <c r="BA110" s="17"/>
      <c r="BB110" s="4"/>
      <c r="BD110" s="4"/>
      <c r="BE110" s="4"/>
      <c r="BF110" s="4"/>
      <c r="BG110" s="4"/>
      <c r="BH110" s="4"/>
    </row>
    <row r="111" spans="1:60" ht="15" x14ac:dyDescent="0.25">
      <c r="A111" s="7" t="s">
        <v>79</v>
      </c>
      <c r="B111" s="7"/>
      <c r="C111" s="6"/>
      <c r="D111" s="6"/>
      <c r="E111" s="6"/>
      <c r="F111" s="1">
        <v>3</v>
      </c>
      <c r="G111" s="75">
        <v>78</v>
      </c>
      <c r="H111" s="7">
        <v>85</v>
      </c>
      <c r="I111" s="1" t="s">
        <v>166</v>
      </c>
      <c r="J111" s="37"/>
      <c r="K111" s="16">
        <v>3416.88</v>
      </c>
      <c r="L111" s="38"/>
      <c r="M111">
        <v>396</v>
      </c>
      <c r="N111" s="16">
        <f t="shared" si="48"/>
        <v>118.8</v>
      </c>
      <c r="O111" s="16">
        <f t="shared" si="49"/>
        <v>2050.13</v>
      </c>
      <c r="P111" s="16">
        <f t="shared" si="50"/>
        <v>0</v>
      </c>
      <c r="Q111" s="16">
        <f t="shared" si="51"/>
        <v>0</v>
      </c>
      <c r="R111" s="13">
        <f t="shared" si="52"/>
        <v>0.12</v>
      </c>
      <c r="S111" s="13">
        <f t="shared" si="37"/>
        <v>0</v>
      </c>
      <c r="T111" s="8">
        <f t="shared" si="38"/>
        <v>0</v>
      </c>
      <c r="U111" s="8">
        <f t="shared" si="53"/>
        <v>0</v>
      </c>
      <c r="V111" s="17">
        <v>64</v>
      </c>
      <c r="W111" s="16">
        <f t="shared" si="54"/>
        <v>16</v>
      </c>
      <c r="X111" s="10">
        <f t="shared" si="39"/>
        <v>118.8</v>
      </c>
      <c r="Y111" s="20">
        <f t="shared" si="55"/>
        <v>3551.6800000000003</v>
      </c>
      <c r="Z111" s="16">
        <v>3411365388.6700001</v>
      </c>
      <c r="AA111" s="17">
        <v>18825</v>
      </c>
      <c r="AB111" s="10">
        <f t="shared" si="40"/>
        <v>181214.63</v>
      </c>
      <c r="AC111" s="2">
        <f t="shared" si="41"/>
        <v>0.84886600000000001</v>
      </c>
      <c r="AD111" s="17">
        <v>121847</v>
      </c>
      <c r="AE111" s="2">
        <f t="shared" si="42"/>
        <v>0.980213</v>
      </c>
      <c r="AF111" s="2">
        <f t="shared" si="65"/>
        <v>0.11173</v>
      </c>
      <c r="AG111" s="39">
        <f t="shared" si="43"/>
        <v>0.11173</v>
      </c>
      <c r="AH111" s="40">
        <f t="shared" si="44"/>
        <v>0</v>
      </c>
      <c r="AI111" s="15">
        <f t="shared" si="56"/>
        <v>0.11173</v>
      </c>
      <c r="AJ111" s="17">
        <v>0</v>
      </c>
      <c r="AK111" s="17">
        <v>0</v>
      </c>
      <c r="AL111" s="12">
        <f t="shared" si="57"/>
        <v>0</v>
      </c>
      <c r="AM111" s="17">
        <v>0</v>
      </c>
      <c r="AN111"/>
      <c r="AO111" s="12">
        <f t="shared" si="58"/>
        <v>0</v>
      </c>
      <c r="AP111" s="12">
        <f t="shared" si="45"/>
        <v>4573457</v>
      </c>
      <c r="AQ111" s="12">
        <f t="shared" si="59"/>
        <v>4573457</v>
      </c>
      <c r="AR111" s="9">
        <v>6394518</v>
      </c>
      <c r="AS111" s="9">
        <f t="shared" si="46"/>
        <v>4573457</v>
      </c>
      <c r="AT111" s="78">
        <v>5272935</v>
      </c>
      <c r="AU111" s="12">
        <f t="shared" si="60"/>
        <v>0</v>
      </c>
      <c r="AV111" s="41" t="str">
        <f t="shared" si="61"/>
        <v>No</v>
      </c>
      <c r="AW111" s="9">
        <f t="shared" si="62"/>
        <v>0</v>
      </c>
      <c r="AX111" s="65">
        <f t="shared" si="63"/>
        <v>5272935</v>
      </c>
      <c r="AY111" s="71">
        <f t="shared" si="47"/>
        <v>5272935</v>
      </c>
      <c r="AZ111" s="55">
        <f t="shared" si="64"/>
        <v>0</v>
      </c>
      <c r="BA111" s="17"/>
      <c r="BB111" s="4"/>
      <c r="BD111" s="4"/>
      <c r="BE111" s="4"/>
      <c r="BF111" s="4"/>
      <c r="BG111" s="4"/>
      <c r="BH111" s="4"/>
    </row>
    <row r="112" spans="1:60" ht="15" x14ac:dyDescent="0.25">
      <c r="A112" s="7" t="s">
        <v>101</v>
      </c>
      <c r="B112" s="7"/>
      <c r="C112" s="6"/>
      <c r="D112" s="6"/>
      <c r="E112" s="6"/>
      <c r="F112" s="1">
        <v>8</v>
      </c>
      <c r="G112" s="76">
        <v>30</v>
      </c>
      <c r="H112" s="7">
        <v>86</v>
      </c>
      <c r="I112" s="1" t="s">
        <v>167</v>
      </c>
      <c r="J112" s="37"/>
      <c r="K112" s="16">
        <v>2175.7399999999998</v>
      </c>
      <c r="L112" s="43"/>
      <c r="M112">
        <v>937</v>
      </c>
      <c r="N112" s="16">
        <f t="shared" si="48"/>
        <v>281.10000000000002</v>
      </c>
      <c r="O112" s="16">
        <f t="shared" si="49"/>
        <v>1305.44</v>
      </c>
      <c r="P112" s="16">
        <f t="shared" si="50"/>
        <v>0</v>
      </c>
      <c r="Q112" s="16">
        <f t="shared" si="51"/>
        <v>0</v>
      </c>
      <c r="R112" s="13">
        <f t="shared" si="52"/>
        <v>0.43</v>
      </c>
      <c r="S112" s="13">
        <f t="shared" si="37"/>
        <v>0</v>
      </c>
      <c r="T112" s="8">
        <f t="shared" si="38"/>
        <v>0</v>
      </c>
      <c r="U112" s="8">
        <f t="shared" si="53"/>
        <v>0</v>
      </c>
      <c r="V112" s="17">
        <v>100</v>
      </c>
      <c r="W112" s="16">
        <f t="shared" si="54"/>
        <v>25</v>
      </c>
      <c r="X112" s="10">
        <f t="shared" si="39"/>
        <v>281.10000000000002</v>
      </c>
      <c r="Y112" s="20">
        <f t="shared" si="55"/>
        <v>2481.8399999999997</v>
      </c>
      <c r="Z112" s="16">
        <v>2128301087.6700001</v>
      </c>
      <c r="AA112" s="17">
        <v>18387</v>
      </c>
      <c r="AB112" s="10">
        <f t="shared" si="40"/>
        <v>115750.32</v>
      </c>
      <c r="AC112" s="2">
        <f t="shared" si="41"/>
        <v>0.542211</v>
      </c>
      <c r="AD112" s="17">
        <v>80765</v>
      </c>
      <c r="AE112" s="2">
        <f t="shared" si="42"/>
        <v>0.64972399999999997</v>
      </c>
      <c r="AF112" s="2">
        <f t="shared" si="65"/>
        <v>0.425535</v>
      </c>
      <c r="AG112" s="39">
        <f t="shared" si="43"/>
        <v>0.425535</v>
      </c>
      <c r="AH112" s="40">
        <f t="shared" si="44"/>
        <v>0</v>
      </c>
      <c r="AI112" s="15">
        <f t="shared" si="56"/>
        <v>0.425535</v>
      </c>
      <c r="AJ112" s="17">
        <v>0</v>
      </c>
      <c r="AK112" s="17">
        <v>0</v>
      </c>
      <c r="AL112" s="12">
        <f t="shared" si="57"/>
        <v>0</v>
      </c>
      <c r="AM112" s="17">
        <v>2</v>
      </c>
      <c r="AN112">
        <v>4</v>
      </c>
      <c r="AO112" s="12">
        <f t="shared" si="58"/>
        <v>800</v>
      </c>
      <c r="AP112" s="12">
        <f t="shared" si="45"/>
        <v>12171665</v>
      </c>
      <c r="AQ112" s="12">
        <f t="shared" si="59"/>
        <v>12172465</v>
      </c>
      <c r="AR112" s="9">
        <v>12589621</v>
      </c>
      <c r="AS112" s="9">
        <f t="shared" si="46"/>
        <v>12172465</v>
      </c>
      <c r="AT112" s="78">
        <v>12802864</v>
      </c>
      <c r="AU112" s="12">
        <f t="shared" si="60"/>
        <v>0</v>
      </c>
      <c r="AV112" s="41" t="str">
        <f t="shared" si="61"/>
        <v>No</v>
      </c>
      <c r="AW112" s="9">
        <f t="shared" si="62"/>
        <v>0</v>
      </c>
      <c r="AX112" s="65">
        <f t="shared" si="63"/>
        <v>12802864</v>
      </c>
      <c r="AY112" s="71">
        <f t="shared" si="47"/>
        <v>12802864</v>
      </c>
      <c r="AZ112" s="55">
        <f t="shared" si="64"/>
        <v>0</v>
      </c>
      <c r="BA112" s="17"/>
      <c r="BB112" s="4"/>
      <c r="BD112" s="4"/>
      <c r="BE112" s="4"/>
      <c r="BF112" s="4"/>
      <c r="BG112" s="4"/>
      <c r="BH112" s="4"/>
    </row>
    <row r="113" spans="1:60" ht="15" x14ac:dyDescent="0.25">
      <c r="A113" s="7" t="s">
        <v>77</v>
      </c>
      <c r="B113" s="7"/>
      <c r="C113" s="6"/>
      <c r="D113" s="6"/>
      <c r="E113" s="6"/>
      <c r="F113" s="1">
        <v>3</v>
      </c>
      <c r="G113" s="75">
        <v>141</v>
      </c>
      <c r="H113" s="7">
        <v>87</v>
      </c>
      <c r="I113" s="1" t="s">
        <v>168</v>
      </c>
      <c r="J113" s="37"/>
      <c r="K113" s="16">
        <v>220.77</v>
      </c>
      <c r="L113" s="38"/>
      <c r="M113">
        <v>54</v>
      </c>
      <c r="N113" s="16">
        <f t="shared" si="48"/>
        <v>16.2</v>
      </c>
      <c r="O113" s="16">
        <f t="shared" si="49"/>
        <v>132.46</v>
      </c>
      <c r="P113" s="16">
        <f t="shared" si="50"/>
        <v>0</v>
      </c>
      <c r="Q113" s="16">
        <f t="shared" si="51"/>
        <v>0</v>
      </c>
      <c r="R113" s="13">
        <f t="shared" si="52"/>
        <v>0.24</v>
      </c>
      <c r="S113" s="13">
        <f t="shared" si="37"/>
        <v>0</v>
      </c>
      <c r="T113" s="8">
        <f t="shared" si="38"/>
        <v>0</v>
      </c>
      <c r="U113" s="8">
        <f t="shared" si="53"/>
        <v>0</v>
      </c>
      <c r="V113" s="17">
        <v>7</v>
      </c>
      <c r="W113" s="16">
        <f t="shared" si="54"/>
        <v>1.75</v>
      </c>
      <c r="X113" s="10">
        <f t="shared" si="39"/>
        <v>16.2</v>
      </c>
      <c r="Y113" s="20">
        <f t="shared" si="55"/>
        <v>238.72</v>
      </c>
      <c r="Z113" s="16">
        <v>560136060.33000004</v>
      </c>
      <c r="AA113" s="17">
        <v>2256</v>
      </c>
      <c r="AB113" s="10">
        <f t="shared" si="40"/>
        <v>248287.26</v>
      </c>
      <c r="AC113" s="2">
        <f t="shared" si="41"/>
        <v>1.1630549999999999</v>
      </c>
      <c r="AD113" s="17">
        <v>82240</v>
      </c>
      <c r="AE113" s="2">
        <f t="shared" si="42"/>
        <v>0.66159000000000001</v>
      </c>
      <c r="AF113" s="2">
        <f t="shared" si="65"/>
        <v>-1.2614999999999999E-2</v>
      </c>
      <c r="AG113" s="39">
        <f t="shared" si="43"/>
        <v>0.01</v>
      </c>
      <c r="AH113" s="40">
        <f t="shared" si="44"/>
        <v>0</v>
      </c>
      <c r="AI113" s="15">
        <f t="shared" si="56"/>
        <v>0.01</v>
      </c>
      <c r="AJ113" s="17">
        <v>222</v>
      </c>
      <c r="AK113" s="17">
        <v>13</v>
      </c>
      <c r="AL113" s="12">
        <f t="shared" si="57"/>
        <v>288600</v>
      </c>
      <c r="AM113" s="17">
        <v>0</v>
      </c>
      <c r="AN113"/>
      <c r="AO113" s="12">
        <f t="shared" si="58"/>
        <v>0</v>
      </c>
      <c r="AP113" s="12">
        <f t="shared" si="45"/>
        <v>27512</v>
      </c>
      <c r="AQ113" s="12">
        <f t="shared" si="59"/>
        <v>316112</v>
      </c>
      <c r="AR113" s="9">
        <v>102178</v>
      </c>
      <c r="AS113" s="9">
        <f t="shared" si="46"/>
        <v>316112</v>
      </c>
      <c r="AT113" s="78">
        <v>163736</v>
      </c>
      <c r="AU113" s="12">
        <f t="shared" si="60"/>
        <v>152376</v>
      </c>
      <c r="AV113" s="41" t="str">
        <f t="shared" si="61"/>
        <v>Yes</v>
      </c>
      <c r="AW113" s="9">
        <f t="shared" si="62"/>
        <v>30475</v>
      </c>
      <c r="AX113" s="65">
        <f t="shared" si="63"/>
        <v>194211</v>
      </c>
      <c r="AY113" s="71">
        <f t="shared" si="47"/>
        <v>194211</v>
      </c>
      <c r="AZ113" s="55">
        <f t="shared" si="64"/>
        <v>30475</v>
      </c>
      <c r="BA113" s="17"/>
      <c r="BB113" s="4"/>
      <c r="BD113" s="4"/>
      <c r="BE113" s="4"/>
      <c r="BF113" s="4"/>
      <c r="BG113" s="4"/>
      <c r="BH113" s="4"/>
    </row>
    <row r="114" spans="1:60" ht="15" x14ac:dyDescent="0.25">
      <c r="A114" s="7" t="s">
        <v>88</v>
      </c>
      <c r="B114" s="7"/>
      <c r="C114" s="6">
        <v>1</v>
      </c>
      <c r="D114" s="6">
        <v>1</v>
      </c>
      <c r="E114" s="6"/>
      <c r="F114" s="1">
        <v>10</v>
      </c>
      <c r="G114" s="76">
        <v>15</v>
      </c>
      <c r="H114" s="7">
        <v>88</v>
      </c>
      <c r="I114" s="1" t="s">
        <v>169</v>
      </c>
      <c r="J114" s="37"/>
      <c r="K114" s="16">
        <v>4669.37</v>
      </c>
      <c r="L114" s="43"/>
      <c r="M114">
        <v>2550</v>
      </c>
      <c r="N114" s="16">
        <f t="shared" si="48"/>
        <v>765</v>
      </c>
      <c r="O114" s="16">
        <f t="shared" si="49"/>
        <v>2801.62</v>
      </c>
      <c r="P114" s="16">
        <f t="shared" si="50"/>
        <v>0</v>
      </c>
      <c r="Q114" s="16">
        <f t="shared" si="51"/>
        <v>0</v>
      </c>
      <c r="R114" s="13">
        <f t="shared" si="52"/>
        <v>0.55000000000000004</v>
      </c>
      <c r="S114" s="13">
        <f t="shared" si="37"/>
        <v>0</v>
      </c>
      <c r="T114" s="8">
        <f t="shared" si="38"/>
        <v>0</v>
      </c>
      <c r="U114" s="8">
        <f t="shared" si="53"/>
        <v>0</v>
      </c>
      <c r="V114" s="17">
        <v>487</v>
      </c>
      <c r="W114" s="16">
        <f t="shared" si="54"/>
        <v>121.75</v>
      </c>
      <c r="X114" s="10">
        <f t="shared" si="39"/>
        <v>765</v>
      </c>
      <c r="Y114" s="20">
        <f t="shared" si="55"/>
        <v>5556.12</v>
      </c>
      <c r="Z114" s="16">
        <v>2775014026.3299999</v>
      </c>
      <c r="AA114" s="17">
        <v>31519</v>
      </c>
      <c r="AB114" s="10">
        <f t="shared" si="40"/>
        <v>88042.58</v>
      </c>
      <c r="AC114" s="2">
        <f t="shared" si="41"/>
        <v>0.41241899999999998</v>
      </c>
      <c r="AD114" s="17">
        <v>77967</v>
      </c>
      <c r="AE114" s="2">
        <f t="shared" si="42"/>
        <v>0.62721499999999997</v>
      </c>
      <c r="AF114" s="2">
        <f t="shared" si="65"/>
        <v>0.523142</v>
      </c>
      <c r="AG114" s="39">
        <f t="shared" si="43"/>
        <v>0.523142</v>
      </c>
      <c r="AH114" s="40">
        <f t="shared" si="44"/>
        <v>0.04</v>
      </c>
      <c r="AI114" s="15">
        <f t="shared" si="56"/>
        <v>0.56314200000000003</v>
      </c>
      <c r="AJ114" s="17">
        <v>0</v>
      </c>
      <c r="AK114" s="17">
        <v>0</v>
      </c>
      <c r="AL114" s="12">
        <f t="shared" si="57"/>
        <v>0</v>
      </c>
      <c r="AM114" s="17">
        <v>0</v>
      </c>
      <c r="AN114"/>
      <c r="AO114" s="12">
        <f t="shared" si="58"/>
        <v>0</v>
      </c>
      <c r="AP114" s="12">
        <f t="shared" si="45"/>
        <v>36060394</v>
      </c>
      <c r="AQ114" s="12">
        <f t="shared" si="59"/>
        <v>36060394</v>
      </c>
      <c r="AR114" s="9">
        <v>30280380</v>
      </c>
      <c r="AS114" s="9">
        <f t="shared" si="46"/>
        <v>36060394</v>
      </c>
      <c r="AT114" s="78">
        <v>33213827</v>
      </c>
      <c r="AU114" s="12">
        <f t="shared" si="60"/>
        <v>2846567</v>
      </c>
      <c r="AV114" s="41" t="str">
        <f t="shared" si="61"/>
        <v>Yes</v>
      </c>
      <c r="AW114" s="9">
        <f t="shared" si="62"/>
        <v>569313</v>
      </c>
      <c r="AX114" s="65">
        <f t="shared" si="63"/>
        <v>33783140</v>
      </c>
      <c r="AY114" s="71">
        <f t="shared" si="47"/>
        <v>33783140</v>
      </c>
      <c r="AZ114" s="55">
        <f t="shared" si="64"/>
        <v>569313</v>
      </c>
      <c r="BA114" s="17"/>
      <c r="BB114" s="4"/>
      <c r="BD114" s="4"/>
      <c r="BE114" s="4"/>
      <c r="BF114" s="4"/>
      <c r="BG114" s="4"/>
      <c r="BH114" s="4"/>
    </row>
    <row r="115" spans="1:60" ht="15" x14ac:dyDescent="0.25">
      <c r="A115" s="7" t="s">
        <v>93</v>
      </c>
      <c r="B115" s="7">
        <v>1</v>
      </c>
      <c r="C115" s="6">
        <v>1</v>
      </c>
      <c r="D115" s="6">
        <v>0</v>
      </c>
      <c r="E115" s="6">
        <v>1</v>
      </c>
      <c r="F115" s="1">
        <v>10</v>
      </c>
      <c r="G115" s="76">
        <v>3</v>
      </c>
      <c r="H115" s="7">
        <v>89</v>
      </c>
      <c r="I115" s="1" t="s">
        <v>170</v>
      </c>
      <c r="J115" s="37"/>
      <c r="K115" s="16">
        <v>11057.86</v>
      </c>
      <c r="L115" s="43"/>
      <c r="M115">
        <v>8279</v>
      </c>
      <c r="N115" s="16">
        <f t="shared" si="48"/>
        <v>2483.6999999999998</v>
      </c>
      <c r="O115" s="16">
        <f t="shared" si="49"/>
        <v>6634.72</v>
      </c>
      <c r="P115" s="16">
        <f t="shared" si="50"/>
        <v>1644.2799999999997</v>
      </c>
      <c r="Q115" s="16">
        <f t="shared" si="51"/>
        <v>246.64</v>
      </c>
      <c r="R115" s="13">
        <f t="shared" si="52"/>
        <v>0.75</v>
      </c>
      <c r="S115" s="13">
        <f t="shared" si="37"/>
        <v>0.15000000000000002</v>
      </c>
      <c r="T115" s="8">
        <f t="shared" si="38"/>
        <v>1658.68</v>
      </c>
      <c r="U115" s="8">
        <f t="shared" si="53"/>
        <v>248.8</v>
      </c>
      <c r="V115" s="17">
        <v>1876</v>
      </c>
      <c r="W115" s="16">
        <f t="shared" si="54"/>
        <v>469</v>
      </c>
      <c r="X115" s="10">
        <f t="shared" si="39"/>
        <v>2483.6999999999998</v>
      </c>
      <c r="Y115" s="20">
        <f t="shared" si="55"/>
        <v>14257.2</v>
      </c>
      <c r="Z115" s="16">
        <v>4612166872.3299999</v>
      </c>
      <c r="AA115" s="17">
        <v>74135</v>
      </c>
      <c r="AB115" s="10">
        <f t="shared" si="40"/>
        <v>62213.08</v>
      </c>
      <c r="AC115" s="2">
        <f t="shared" si="41"/>
        <v>0.29142499999999999</v>
      </c>
      <c r="AD115" s="17">
        <v>47393</v>
      </c>
      <c r="AE115" s="2">
        <f t="shared" si="42"/>
        <v>0.38125900000000001</v>
      </c>
      <c r="AF115" s="2">
        <f t="shared" si="65"/>
        <v>0.68162500000000004</v>
      </c>
      <c r="AG115" s="39">
        <f t="shared" si="43"/>
        <v>0.68162500000000004</v>
      </c>
      <c r="AH115" s="40">
        <f t="shared" si="44"/>
        <v>0.06</v>
      </c>
      <c r="AI115" s="15">
        <f t="shared" si="56"/>
        <v>0.74162499999999998</v>
      </c>
      <c r="AJ115" s="17">
        <v>0</v>
      </c>
      <c r="AK115" s="17">
        <v>0</v>
      </c>
      <c r="AL115" s="12">
        <f t="shared" si="57"/>
        <v>0</v>
      </c>
      <c r="AM115" s="17">
        <v>0</v>
      </c>
      <c r="AN115"/>
      <c r="AO115" s="12">
        <f t="shared" si="58"/>
        <v>0</v>
      </c>
      <c r="AP115" s="12">
        <f t="shared" si="45"/>
        <v>121859541</v>
      </c>
      <c r="AQ115" s="12">
        <f t="shared" si="59"/>
        <v>121859541</v>
      </c>
      <c r="AR115" s="9">
        <v>86195269</v>
      </c>
      <c r="AS115" s="9">
        <f t="shared" si="46"/>
        <v>121859541</v>
      </c>
      <c r="AT115" s="78">
        <v>103550543</v>
      </c>
      <c r="AU115" s="12">
        <f t="shared" si="60"/>
        <v>18308998</v>
      </c>
      <c r="AV115" s="41" t="str">
        <f t="shared" si="61"/>
        <v>Yes</v>
      </c>
      <c r="AW115" s="9">
        <f t="shared" si="62"/>
        <v>3661800</v>
      </c>
      <c r="AX115" s="65">
        <f t="shared" si="63"/>
        <v>107212343</v>
      </c>
      <c r="AY115" s="71">
        <f t="shared" si="47"/>
        <v>107212343</v>
      </c>
      <c r="AZ115" s="55">
        <f t="shared" si="64"/>
        <v>3661800</v>
      </c>
      <c r="BA115" s="17"/>
      <c r="BB115" s="4"/>
      <c r="BD115" s="4"/>
      <c r="BE115" s="4"/>
      <c r="BF115" s="4"/>
      <c r="BG115" s="4"/>
      <c r="BH115" s="4"/>
    </row>
    <row r="116" spans="1:60" ht="15" x14ac:dyDescent="0.25">
      <c r="A116" s="7" t="s">
        <v>115</v>
      </c>
      <c r="B116" s="7"/>
      <c r="C116" s="6"/>
      <c r="D116" s="6"/>
      <c r="E116" s="6"/>
      <c r="F116" s="1">
        <v>1</v>
      </c>
      <c r="G116" s="75">
        <v>167</v>
      </c>
      <c r="H116" s="7">
        <v>90</v>
      </c>
      <c r="I116" s="1" t="s">
        <v>171</v>
      </c>
      <c r="J116" s="37"/>
      <c r="K116" s="16">
        <v>4186.8500000000004</v>
      </c>
      <c r="L116" s="38"/>
      <c r="M116">
        <v>5</v>
      </c>
      <c r="N116" s="16">
        <f t="shared" si="48"/>
        <v>1.5</v>
      </c>
      <c r="O116" s="16">
        <f t="shared" si="49"/>
        <v>2512.11</v>
      </c>
      <c r="P116" s="16">
        <f t="shared" si="50"/>
        <v>0</v>
      </c>
      <c r="Q116" s="16">
        <f t="shared" si="51"/>
        <v>0</v>
      </c>
      <c r="R116" s="13">
        <f t="shared" si="52"/>
        <v>0</v>
      </c>
      <c r="S116" s="13">
        <f t="shared" si="37"/>
        <v>0</v>
      </c>
      <c r="T116" s="8">
        <f t="shared" si="38"/>
        <v>0</v>
      </c>
      <c r="U116" s="8">
        <f t="shared" si="53"/>
        <v>0</v>
      </c>
      <c r="V116" s="17">
        <v>36</v>
      </c>
      <c r="W116" s="16">
        <f t="shared" si="54"/>
        <v>9</v>
      </c>
      <c r="X116" s="10">
        <f t="shared" si="39"/>
        <v>1.5</v>
      </c>
      <c r="Y116" s="20">
        <f t="shared" si="55"/>
        <v>4197.3500000000004</v>
      </c>
      <c r="Z116" s="16">
        <v>11279658037</v>
      </c>
      <c r="AA116" s="17">
        <v>20622</v>
      </c>
      <c r="AB116" s="10">
        <f t="shared" si="40"/>
        <v>546972.06999999995</v>
      </c>
      <c r="AC116" s="2">
        <f t="shared" si="41"/>
        <v>2.5621879999999999</v>
      </c>
      <c r="AD116" s="17">
        <v>200203</v>
      </c>
      <c r="AE116" s="2">
        <f t="shared" si="42"/>
        <v>1.610557</v>
      </c>
      <c r="AF116" s="2">
        <f t="shared" si="65"/>
        <v>-1.276699</v>
      </c>
      <c r="AG116" s="39">
        <f t="shared" si="43"/>
        <v>0.01</v>
      </c>
      <c r="AH116" s="40">
        <f t="shared" si="44"/>
        <v>0</v>
      </c>
      <c r="AI116" s="15">
        <f t="shared" si="56"/>
        <v>0.01</v>
      </c>
      <c r="AJ116" s="17">
        <v>0</v>
      </c>
      <c r="AK116" s="17">
        <v>0</v>
      </c>
      <c r="AL116" s="12">
        <f t="shared" si="57"/>
        <v>0</v>
      </c>
      <c r="AM116" s="17">
        <v>0</v>
      </c>
      <c r="AN116"/>
      <c r="AO116" s="12">
        <f t="shared" si="58"/>
        <v>0</v>
      </c>
      <c r="AP116" s="12">
        <f t="shared" si="45"/>
        <v>483745</v>
      </c>
      <c r="AQ116" s="12">
        <f t="shared" si="59"/>
        <v>483745</v>
      </c>
      <c r="AR116" s="9">
        <v>339590</v>
      </c>
      <c r="AS116" s="9">
        <f t="shared" si="46"/>
        <v>483745</v>
      </c>
      <c r="AT116" s="78">
        <v>407264</v>
      </c>
      <c r="AU116" s="12">
        <f t="shared" si="60"/>
        <v>76481</v>
      </c>
      <c r="AV116" s="41" t="str">
        <f t="shared" si="61"/>
        <v>Yes</v>
      </c>
      <c r="AW116" s="9">
        <f t="shared" si="62"/>
        <v>15296</v>
      </c>
      <c r="AX116" s="65">
        <f t="shared" si="63"/>
        <v>422560</v>
      </c>
      <c r="AY116" s="71">
        <f t="shared" si="47"/>
        <v>422560</v>
      </c>
      <c r="AZ116" s="55">
        <f t="shared" si="64"/>
        <v>15296</v>
      </c>
      <c r="BA116" s="17"/>
      <c r="BB116" s="4"/>
      <c r="BD116" s="4"/>
      <c r="BE116" s="4"/>
      <c r="BF116" s="4"/>
      <c r="BG116" s="4"/>
      <c r="BH116" s="4"/>
    </row>
    <row r="117" spans="1:60" ht="15" x14ac:dyDescent="0.25">
      <c r="A117" s="7" t="s">
        <v>79</v>
      </c>
      <c r="B117" s="7"/>
      <c r="C117" s="6"/>
      <c r="D117" s="6"/>
      <c r="E117" s="6"/>
      <c r="F117" s="1">
        <v>3</v>
      </c>
      <c r="G117" s="75">
        <v>120</v>
      </c>
      <c r="H117" s="7">
        <v>91</v>
      </c>
      <c r="I117" s="1" t="s">
        <v>172</v>
      </c>
      <c r="J117" s="37"/>
      <c r="K117" s="16">
        <v>2097.11</v>
      </c>
      <c r="L117" s="38"/>
      <c r="M117">
        <v>346</v>
      </c>
      <c r="N117" s="16">
        <f t="shared" si="48"/>
        <v>103.8</v>
      </c>
      <c r="O117" s="16">
        <f t="shared" si="49"/>
        <v>1258.27</v>
      </c>
      <c r="P117" s="16">
        <f t="shared" si="50"/>
        <v>0</v>
      </c>
      <c r="Q117" s="16">
        <f t="shared" si="51"/>
        <v>0</v>
      </c>
      <c r="R117" s="13">
        <f t="shared" si="52"/>
        <v>0.16</v>
      </c>
      <c r="S117" s="13">
        <f t="shared" si="37"/>
        <v>0</v>
      </c>
      <c r="T117" s="8">
        <f t="shared" si="38"/>
        <v>0</v>
      </c>
      <c r="U117" s="8">
        <f t="shared" si="53"/>
        <v>0</v>
      </c>
      <c r="V117" s="17">
        <v>82</v>
      </c>
      <c r="W117" s="16">
        <f t="shared" si="54"/>
        <v>20.5</v>
      </c>
      <c r="X117" s="10">
        <f t="shared" si="39"/>
        <v>103.8</v>
      </c>
      <c r="Y117" s="20">
        <f t="shared" si="55"/>
        <v>2221.4100000000003</v>
      </c>
      <c r="Z117" s="16">
        <v>2663220347</v>
      </c>
      <c r="AA117" s="17">
        <v>13579</v>
      </c>
      <c r="AB117" s="10">
        <f t="shared" si="40"/>
        <v>196127.87</v>
      </c>
      <c r="AC117" s="2">
        <f t="shared" si="41"/>
        <v>0.91872399999999999</v>
      </c>
      <c r="AD117" s="17">
        <v>114583</v>
      </c>
      <c r="AE117" s="2">
        <f t="shared" si="42"/>
        <v>0.92177699999999996</v>
      </c>
      <c r="AF117" s="2">
        <f t="shared" si="65"/>
        <v>8.0360000000000001E-2</v>
      </c>
      <c r="AG117" s="39">
        <f t="shared" si="43"/>
        <v>8.0360000000000001E-2</v>
      </c>
      <c r="AH117" s="40">
        <f t="shared" si="44"/>
        <v>0</v>
      </c>
      <c r="AI117" s="15">
        <f t="shared" si="56"/>
        <v>8.0360000000000001E-2</v>
      </c>
      <c r="AJ117" s="17">
        <v>0</v>
      </c>
      <c r="AK117" s="17">
        <v>0</v>
      </c>
      <c r="AL117" s="12">
        <f t="shared" si="57"/>
        <v>0</v>
      </c>
      <c r="AM117" s="17">
        <v>0</v>
      </c>
      <c r="AN117"/>
      <c r="AO117" s="12">
        <f t="shared" si="58"/>
        <v>0</v>
      </c>
      <c r="AP117" s="12">
        <f t="shared" si="45"/>
        <v>2057357</v>
      </c>
      <c r="AQ117" s="12">
        <f t="shared" si="59"/>
        <v>2057357</v>
      </c>
      <c r="AR117" s="9">
        <v>4338569</v>
      </c>
      <c r="AS117" s="9">
        <f t="shared" si="46"/>
        <v>2057357</v>
      </c>
      <c r="AT117" s="78">
        <v>3481120</v>
      </c>
      <c r="AU117" s="12">
        <f t="shared" si="60"/>
        <v>0</v>
      </c>
      <c r="AV117" s="41" t="str">
        <f t="shared" si="61"/>
        <v>No</v>
      </c>
      <c r="AW117" s="9">
        <f t="shared" si="62"/>
        <v>0</v>
      </c>
      <c r="AX117" s="65">
        <f t="shared" si="63"/>
        <v>3481120</v>
      </c>
      <c r="AY117" s="71">
        <f t="shared" si="47"/>
        <v>3481120</v>
      </c>
      <c r="AZ117" s="55">
        <f t="shared" si="64"/>
        <v>0</v>
      </c>
      <c r="BA117" s="17"/>
      <c r="BB117" s="4"/>
      <c r="BD117" s="4"/>
      <c r="BE117" s="4"/>
      <c r="BF117" s="4"/>
      <c r="BG117" s="4"/>
      <c r="BH117" s="4"/>
    </row>
    <row r="118" spans="1:60" ht="15" x14ac:dyDescent="0.25">
      <c r="A118" s="7" t="s">
        <v>73</v>
      </c>
      <c r="B118" s="7"/>
      <c r="C118" s="6"/>
      <c r="D118" s="6"/>
      <c r="E118" s="6"/>
      <c r="F118" s="1">
        <v>5</v>
      </c>
      <c r="G118" s="75">
        <v>110</v>
      </c>
      <c r="H118" s="7">
        <v>92</v>
      </c>
      <c r="I118" s="1" t="s">
        <v>173</v>
      </c>
      <c r="J118" s="37"/>
      <c r="K118" s="16">
        <v>855.32</v>
      </c>
      <c r="L118" s="38"/>
      <c r="M118">
        <v>166</v>
      </c>
      <c r="N118" s="16">
        <f t="shared" si="48"/>
        <v>49.8</v>
      </c>
      <c r="O118" s="16">
        <f t="shared" si="49"/>
        <v>513.19000000000005</v>
      </c>
      <c r="P118" s="16">
        <f t="shared" si="50"/>
        <v>0</v>
      </c>
      <c r="Q118" s="16">
        <f t="shared" si="51"/>
        <v>0</v>
      </c>
      <c r="R118" s="13">
        <f t="shared" si="52"/>
        <v>0.19</v>
      </c>
      <c r="S118" s="13">
        <f t="shared" si="37"/>
        <v>0</v>
      </c>
      <c r="T118" s="8">
        <f t="shared" si="38"/>
        <v>0</v>
      </c>
      <c r="U118" s="8">
        <f t="shared" si="53"/>
        <v>0</v>
      </c>
      <c r="V118" s="17">
        <v>7</v>
      </c>
      <c r="W118" s="16">
        <f t="shared" si="54"/>
        <v>1.75</v>
      </c>
      <c r="X118" s="10">
        <f t="shared" si="39"/>
        <v>49.8</v>
      </c>
      <c r="Y118" s="20">
        <f t="shared" si="55"/>
        <v>906.87</v>
      </c>
      <c r="Z118" s="16">
        <v>1041593605.33</v>
      </c>
      <c r="AA118" s="17">
        <v>6658</v>
      </c>
      <c r="AB118" s="10">
        <f t="shared" si="40"/>
        <v>156442.42000000001</v>
      </c>
      <c r="AC118" s="2">
        <f t="shared" si="41"/>
        <v>0.73282499999999995</v>
      </c>
      <c r="AD118" s="17">
        <v>103400</v>
      </c>
      <c r="AE118" s="2">
        <f t="shared" si="42"/>
        <v>0.83181400000000005</v>
      </c>
      <c r="AF118" s="2">
        <f t="shared" si="65"/>
        <v>0.23747799999999999</v>
      </c>
      <c r="AG118" s="39">
        <f t="shared" si="43"/>
        <v>0.23747799999999999</v>
      </c>
      <c r="AH118" s="40">
        <f t="shared" si="44"/>
        <v>0</v>
      </c>
      <c r="AI118" s="15">
        <f t="shared" si="56"/>
        <v>0.23747799999999999</v>
      </c>
      <c r="AJ118" s="17">
        <v>416</v>
      </c>
      <c r="AK118" s="17">
        <v>6</v>
      </c>
      <c r="AL118" s="12">
        <f t="shared" si="57"/>
        <v>249600</v>
      </c>
      <c r="AM118" s="17">
        <v>0</v>
      </c>
      <c r="AN118"/>
      <c r="AO118" s="12">
        <f t="shared" si="58"/>
        <v>0</v>
      </c>
      <c r="AP118" s="12">
        <f t="shared" si="45"/>
        <v>2482043</v>
      </c>
      <c r="AQ118" s="12">
        <f t="shared" si="59"/>
        <v>2731643</v>
      </c>
      <c r="AR118" s="9">
        <v>3113169</v>
      </c>
      <c r="AS118" s="9">
        <f t="shared" si="46"/>
        <v>2731643</v>
      </c>
      <c r="AT118" s="78">
        <v>2913010</v>
      </c>
      <c r="AU118" s="12">
        <f t="shared" si="60"/>
        <v>0</v>
      </c>
      <c r="AV118" s="41" t="str">
        <f t="shared" si="61"/>
        <v>No</v>
      </c>
      <c r="AW118" s="9">
        <f t="shared" si="62"/>
        <v>0</v>
      </c>
      <c r="AX118" s="65">
        <f t="shared" si="63"/>
        <v>2913010</v>
      </c>
      <c r="AY118" s="71">
        <f t="shared" si="47"/>
        <v>2913010</v>
      </c>
      <c r="AZ118" s="55">
        <f t="shared" si="64"/>
        <v>0</v>
      </c>
      <c r="BA118" s="17"/>
      <c r="BB118" s="4"/>
      <c r="BD118" s="4"/>
      <c r="BE118" s="4"/>
      <c r="BF118" s="4"/>
      <c r="BG118" s="4"/>
      <c r="BH118" s="4"/>
    </row>
    <row r="119" spans="1:60" ht="15" x14ac:dyDescent="0.25">
      <c r="A119" s="7" t="s">
        <v>93</v>
      </c>
      <c r="B119" s="7">
        <v>1</v>
      </c>
      <c r="C119" s="6">
        <v>1</v>
      </c>
      <c r="D119" s="6">
        <v>0</v>
      </c>
      <c r="E119" s="6">
        <v>1</v>
      </c>
      <c r="F119" s="1">
        <v>10</v>
      </c>
      <c r="G119" s="76">
        <v>5</v>
      </c>
      <c r="H119" s="7">
        <v>93</v>
      </c>
      <c r="I119" s="1" t="s">
        <v>174</v>
      </c>
      <c r="J119" s="37"/>
      <c r="K119" s="16">
        <v>17312.47</v>
      </c>
      <c r="L119" s="43"/>
      <c r="M119">
        <v>13394</v>
      </c>
      <c r="N119" s="16">
        <f t="shared" si="48"/>
        <v>4018.2</v>
      </c>
      <c r="O119" s="16">
        <f t="shared" si="49"/>
        <v>10387.48</v>
      </c>
      <c r="P119" s="16">
        <f t="shared" si="50"/>
        <v>3006.5200000000004</v>
      </c>
      <c r="Q119" s="16">
        <f t="shared" si="51"/>
        <v>450.98</v>
      </c>
      <c r="R119" s="13">
        <f t="shared" si="52"/>
        <v>0.77</v>
      </c>
      <c r="S119" s="13">
        <f t="shared" si="37"/>
        <v>0.17000000000000004</v>
      </c>
      <c r="T119" s="8">
        <f t="shared" si="38"/>
        <v>2943.12</v>
      </c>
      <c r="U119" s="8">
        <f t="shared" si="53"/>
        <v>441.47</v>
      </c>
      <c r="V119" s="17">
        <v>3807</v>
      </c>
      <c r="W119" s="16">
        <f t="shared" si="54"/>
        <v>951.75</v>
      </c>
      <c r="X119" s="10">
        <f t="shared" si="39"/>
        <v>4018.2</v>
      </c>
      <c r="Y119" s="20">
        <f t="shared" si="55"/>
        <v>22733.4</v>
      </c>
      <c r="Z119" s="16">
        <v>11965532169</v>
      </c>
      <c r="AA119" s="17">
        <v>134023</v>
      </c>
      <c r="AB119" s="10">
        <f t="shared" si="40"/>
        <v>89279.69</v>
      </c>
      <c r="AC119" s="2">
        <f t="shared" si="41"/>
        <v>0.41821399999999997</v>
      </c>
      <c r="AD119" s="17">
        <v>44507</v>
      </c>
      <c r="AE119" s="2">
        <f t="shared" si="42"/>
        <v>0.35804200000000003</v>
      </c>
      <c r="AF119" s="2">
        <f t="shared" si="65"/>
        <v>0.59983799999999998</v>
      </c>
      <c r="AG119" s="39">
        <f t="shared" si="43"/>
        <v>0.59983799999999998</v>
      </c>
      <c r="AH119" s="40">
        <f t="shared" si="44"/>
        <v>0.06</v>
      </c>
      <c r="AI119" s="15">
        <f t="shared" si="56"/>
        <v>0.65983799999999992</v>
      </c>
      <c r="AJ119" s="17">
        <v>0</v>
      </c>
      <c r="AK119" s="17">
        <v>0</v>
      </c>
      <c r="AL119" s="12">
        <f t="shared" si="57"/>
        <v>0</v>
      </c>
      <c r="AM119" s="17">
        <v>0</v>
      </c>
      <c r="AN119"/>
      <c r="AO119" s="12">
        <f t="shared" si="58"/>
        <v>0</v>
      </c>
      <c r="AP119" s="12">
        <f t="shared" si="45"/>
        <v>172879163</v>
      </c>
      <c r="AQ119" s="12">
        <f t="shared" si="59"/>
        <v>172879163</v>
      </c>
      <c r="AR119" s="9">
        <v>154301977</v>
      </c>
      <c r="AS119" s="9">
        <f t="shared" si="46"/>
        <v>172879163</v>
      </c>
      <c r="AT119" s="78">
        <v>163413696</v>
      </c>
      <c r="AU119" s="12">
        <f t="shared" si="60"/>
        <v>9465467</v>
      </c>
      <c r="AV119" s="41" t="str">
        <f t="shared" si="61"/>
        <v>Yes</v>
      </c>
      <c r="AW119" s="9">
        <f t="shared" si="62"/>
        <v>1893093</v>
      </c>
      <c r="AX119" s="65">
        <f t="shared" si="63"/>
        <v>165306789</v>
      </c>
      <c r="AY119" s="71">
        <f t="shared" si="47"/>
        <v>165306789</v>
      </c>
      <c r="AZ119" s="55">
        <f t="shared" si="64"/>
        <v>1893093</v>
      </c>
      <c r="BA119" s="17"/>
      <c r="BB119" s="4"/>
      <c r="BD119" s="4"/>
      <c r="BE119" s="4"/>
      <c r="BF119" s="4"/>
      <c r="BG119" s="4"/>
      <c r="BH119" s="4"/>
    </row>
    <row r="120" spans="1:60" ht="15" x14ac:dyDescent="0.25">
      <c r="A120" s="7" t="s">
        <v>83</v>
      </c>
      <c r="B120" s="7"/>
      <c r="C120" s="6"/>
      <c r="D120" s="6"/>
      <c r="E120" s="6"/>
      <c r="F120" s="1">
        <v>7</v>
      </c>
      <c r="G120" s="75">
        <v>46</v>
      </c>
      <c r="H120" s="7">
        <v>94</v>
      </c>
      <c r="I120" s="1" t="s">
        <v>175</v>
      </c>
      <c r="J120" s="37"/>
      <c r="K120" s="16">
        <v>3996.95</v>
      </c>
      <c r="L120" s="38"/>
      <c r="M120">
        <v>1296</v>
      </c>
      <c r="N120" s="16">
        <f t="shared" si="48"/>
        <v>388.8</v>
      </c>
      <c r="O120" s="16">
        <f t="shared" si="49"/>
        <v>2398.17</v>
      </c>
      <c r="P120" s="16">
        <f t="shared" si="50"/>
        <v>0</v>
      </c>
      <c r="Q120" s="16">
        <f t="shared" si="51"/>
        <v>0</v>
      </c>
      <c r="R120" s="13">
        <f t="shared" si="52"/>
        <v>0.32</v>
      </c>
      <c r="S120" s="13">
        <f t="shared" si="37"/>
        <v>0</v>
      </c>
      <c r="T120" s="8">
        <f t="shared" si="38"/>
        <v>0</v>
      </c>
      <c r="U120" s="8">
        <f t="shared" si="53"/>
        <v>0</v>
      </c>
      <c r="V120" s="17">
        <v>331</v>
      </c>
      <c r="W120" s="16">
        <f t="shared" si="54"/>
        <v>82.75</v>
      </c>
      <c r="X120" s="10">
        <f t="shared" si="39"/>
        <v>388.8</v>
      </c>
      <c r="Y120" s="20">
        <f t="shared" si="55"/>
        <v>4468.5</v>
      </c>
      <c r="Z120" s="16">
        <v>4051354057</v>
      </c>
      <c r="AA120" s="17">
        <v>30536</v>
      </c>
      <c r="AB120" s="10">
        <f t="shared" si="40"/>
        <v>132674.68</v>
      </c>
      <c r="AC120" s="2">
        <f t="shared" si="41"/>
        <v>0.62148999999999999</v>
      </c>
      <c r="AD120" s="17">
        <v>82721</v>
      </c>
      <c r="AE120" s="2">
        <f t="shared" si="42"/>
        <v>0.66545900000000002</v>
      </c>
      <c r="AF120" s="2">
        <f t="shared" si="65"/>
        <v>0.365319</v>
      </c>
      <c r="AG120" s="39">
        <f t="shared" si="43"/>
        <v>0.365319</v>
      </c>
      <c r="AH120" s="40">
        <f t="shared" si="44"/>
        <v>0</v>
      </c>
      <c r="AI120" s="15">
        <f t="shared" si="56"/>
        <v>0.365319</v>
      </c>
      <c r="AJ120" s="17">
        <v>0</v>
      </c>
      <c r="AK120" s="17">
        <v>0</v>
      </c>
      <c r="AL120" s="12">
        <f t="shared" si="57"/>
        <v>0</v>
      </c>
      <c r="AM120" s="17">
        <v>0</v>
      </c>
      <c r="AN120"/>
      <c r="AO120" s="12">
        <f t="shared" si="58"/>
        <v>0</v>
      </c>
      <c r="AP120" s="12">
        <f t="shared" si="45"/>
        <v>18813732</v>
      </c>
      <c r="AQ120" s="12">
        <f t="shared" si="59"/>
        <v>18813732</v>
      </c>
      <c r="AR120" s="9">
        <v>12983806</v>
      </c>
      <c r="AS120" s="9">
        <f t="shared" si="46"/>
        <v>18813732</v>
      </c>
      <c r="AT120" s="78">
        <v>14436217</v>
      </c>
      <c r="AU120" s="12">
        <f t="shared" si="60"/>
        <v>4377515</v>
      </c>
      <c r="AV120" s="41" t="str">
        <f t="shared" si="61"/>
        <v>Yes</v>
      </c>
      <c r="AW120" s="9">
        <f t="shared" si="62"/>
        <v>875503</v>
      </c>
      <c r="AX120" s="65">
        <f t="shared" si="63"/>
        <v>15311720</v>
      </c>
      <c r="AY120" s="71">
        <f t="shared" si="47"/>
        <v>15311720</v>
      </c>
      <c r="AZ120" s="55">
        <f t="shared" si="64"/>
        <v>875503</v>
      </c>
      <c r="BA120" s="17"/>
      <c r="BB120" s="4"/>
      <c r="BD120" s="4"/>
      <c r="BE120" s="4"/>
      <c r="BF120" s="4"/>
      <c r="BG120" s="4"/>
      <c r="BH120" s="4"/>
    </row>
    <row r="121" spans="1:60" ht="15" x14ac:dyDescent="0.25">
      <c r="A121" s="7" t="s">
        <v>93</v>
      </c>
      <c r="B121" s="7">
        <v>1</v>
      </c>
      <c r="C121" s="6">
        <v>1</v>
      </c>
      <c r="D121" s="6">
        <v>0</v>
      </c>
      <c r="E121" s="6">
        <v>1</v>
      </c>
      <c r="F121" s="1">
        <v>10</v>
      </c>
      <c r="G121" s="76">
        <v>6</v>
      </c>
      <c r="H121" s="7">
        <v>95</v>
      </c>
      <c r="I121" s="1" t="s">
        <v>176</v>
      </c>
      <c r="J121" s="37"/>
      <c r="K121" s="16">
        <v>3163.72</v>
      </c>
      <c r="L121" s="43"/>
      <c r="M121">
        <v>2774</v>
      </c>
      <c r="N121" s="16">
        <f t="shared" si="48"/>
        <v>832.2</v>
      </c>
      <c r="O121" s="16">
        <f t="shared" si="49"/>
        <v>1898.23</v>
      </c>
      <c r="P121" s="16">
        <f t="shared" si="50"/>
        <v>875.77</v>
      </c>
      <c r="Q121" s="16">
        <f t="shared" si="51"/>
        <v>131.37</v>
      </c>
      <c r="R121" s="13">
        <f t="shared" si="52"/>
        <v>0.88</v>
      </c>
      <c r="S121" s="13">
        <f t="shared" si="37"/>
        <v>0.28000000000000003</v>
      </c>
      <c r="T121" s="8">
        <f t="shared" si="38"/>
        <v>885.84</v>
      </c>
      <c r="U121" s="8">
        <f t="shared" si="53"/>
        <v>132.88</v>
      </c>
      <c r="V121" s="17">
        <v>919</v>
      </c>
      <c r="W121" s="16">
        <f t="shared" si="54"/>
        <v>229.75</v>
      </c>
      <c r="X121" s="10">
        <f t="shared" si="39"/>
        <v>832.2</v>
      </c>
      <c r="Y121" s="20">
        <f t="shared" si="55"/>
        <v>4357.04</v>
      </c>
      <c r="Z121" s="16">
        <v>2360626139</v>
      </c>
      <c r="AA121" s="17">
        <v>27367</v>
      </c>
      <c r="AB121" s="10">
        <f t="shared" si="40"/>
        <v>86258.13</v>
      </c>
      <c r="AC121" s="2">
        <f t="shared" si="41"/>
        <v>0.40405999999999997</v>
      </c>
      <c r="AD121" s="17">
        <v>47424</v>
      </c>
      <c r="AE121" s="2">
        <f t="shared" si="42"/>
        <v>0.38150800000000001</v>
      </c>
      <c r="AF121" s="2">
        <f t="shared" si="65"/>
        <v>0.60270599999999996</v>
      </c>
      <c r="AG121" s="39">
        <f t="shared" si="43"/>
        <v>0.60270599999999996</v>
      </c>
      <c r="AH121" s="40">
        <f t="shared" si="44"/>
        <v>0.05</v>
      </c>
      <c r="AI121" s="15">
        <f t="shared" si="56"/>
        <v>0.65270600000000001</v>
      </c>
      <c r="AJ121" s="17">
        <v>0</v>
      </c>
      <c r="AK121" s="17">
        <v>0</v>
      </c>
      <c r="AL121" s="12">
        <f t="shared" si="57"/>
        <v>0</v>
      </c>
      <c r="AM121" s="17">
        <v>0</v>
      </c>
      <c r="AN121"/>
      <c r="AO121" s="12">
        <f t="shared" si="58"/>
        <v>0</v>
      </c>
      <c r="AP121" s="12">
        <f t="shared" si="45"/>
        <v>32775557</v>
      </c>
      <c r="AQ121" s="12">
        <f t="shared" si="59"/>
        <v>32775557</v>
      </c>
      <c r="AR121" s="9">
        <v>25806077</v>
      </c>
      <c r="AS121" s="9">
        <f t="shared" si="46"/>
        <v>32775557</v>
      </c>
      <c r="AT121" s="78">
        <v>30485534</v>
      </c>
      <c r="AU121" s="12">
        <f t="shared" si="60"/>
        <v>2290023</v>
      </c>
      <c r="AV121" s="41" t="str">
        <f t="shared" si="61"/>
        <v>Yes</v>
      </c>
      <c r="AW121" s="9">
        <f t="shared" si="62"/>
        <v>458005</v>
      </c>
      <c r="AX121" s="65">
        <f t="shared" si="63"/>
        <v>30943539</v>
      </c>
      <c r="AY121" s="71">
        <f t="shared" si="47"/>
        <v>30943539</v>
      </c>
      <c r="AZ121" s="55">
        <f t="shared" si="64"/>
        <v>458005</v>
      </c>
      <c r="BA121" s="17"/>
      <c r="BB121" s="4"/>
      <c r="BD121" s="4"/>
      <c r="BE121" s="4"/>
      <c r="BF121" s="4"/>
      <c r="BG121" s="4"/>
      <c r="BH121" s="4"/>
    </row>
    <row r="122" spans="1:60" ht="15" x14ac:dyDescent="0.25">
      <c r="A122" s="7" t="s">
        <v>83</v>
      </c>
      <c r="B122" s="7"/>
      <c r="C122" s="6"/>
      <c r="D122" s="6"/>
      <c r="E122" s="6"/>
      <c r="F122" s="1">
        <v>5</v>
      </c>
      <c r="G122" s="75">
        <v>79</v>
      </c>
      <c r="H122" s="7">
        <v>96</v>
      </c>
      <c r="I122" s="1" t="s">
        <v>177</v>
      </c>
      <c r="J122" s="37"/>
      <c r="K122" s="16">
        <v>3666.88</v>
      </c>
      <c r="L122" s="38"/>
      <c r="M122">
        <v>1342</v>
      </c>
      <c r="N122" s="16">
        <f t="shared" si="48"/>
        <v>402.6</v>
      </c>
      <c r="O122" s="16">
        <f t="shared" si="49"/>
        <v>2200.13</v>
      </c>
      <c r="P122" s="16">
        <f t="shared" si="50"/>
        <v>0</v>
      </c>
      <c r="Q122" s="16">
        <f t="shared" si="51"/>
        <v>0</v>
      </c>
      <c r="R122" s="13">
        <f t="shared" si="52"/>
        <v>0.37</v>
      </c>
      <c r="S122" s="13">
        <f t="shared" si="37"/>
        <v>0</v>
      </c>
      <c r="T122" s="8">
        <f t="shared" si="38"/>
        <v>0</v>
      </c>
      <c r="U122" s="8">
        <f t="shared" si="53"/>
        <v>0</v>
      </c>
      <c r="V122" s="17">
        <v>263</v>
      </c>
      <c r="W122" s="16">
        <f t="shared" si="54"/>
        <v>65.75</v>
      </c>
      <c r="X122" s="10">
        <f t="shared" si="39"/>
        <v>402.6</v>
      </c>
      <c r="Y122" s="20">
        <f t="shared" si="55"/>
        <v>4135.2299999999996</v>
      </c>
      <c r="Z122" s="16">
        <v>4503200931</v>
      </c>
      <c r="AA122" s="17">
        <v>28115</v>
      </c>
      <c r="AB122" s="10">
        <f t="shared" si="40"/>
        <v>160170.76</v>
      </c>
      <c r="AC122" s="2">
        <f t="shared" si="41"/>
        <v>0.75029000000000001</v>
      </c>
      <c r="AD122" s="17">
        <v>93815</v>
      </c>
      <c r="AE122" s="2">
        <f t="shared" si="42"/>
        <v>0.75470599999999999</v>
      </c>
      <c r="AF122" s="2">
        <f t="shared" si="65"/>
        <v>0.24838499999999999</v>
      </c>
      <c r="AG122" s="39">
        <f t="shared" si="43"/>
        <v>0.24838499999999999</v>
      </c>
      <c r="AH122" s="40">
        <f t="shared" si="44"/>
        <v>0</v>
      </c>
      <c r="AI122" s="15">
        <f t="shared" si="56"/>
        <v>0.24838499999999999</v>
      </c>
      <c r="AJ122" s="17">
        <v>0</v>
      </c>
      <c r="AK122" s="17">
        <v>0</v>
      </c>
      <c r="AL122" s="12">
        <f t="shared" si="57"/>
        <v>0</v>
      </c>
      <c r="AM122" s="17">
        <v>0</v>
      </c>
      <c r="AN122"/>
      <c r="AO122" s="12">
        <f t="shared" si="58"/>
        <v>0</v>
      </c>
      <c r="AP122" s="12">
        <f t="shared" si="45"/>
        <v>11837663</v>
      </c>
      <c r="AQ122" s="12">
        <f t="shared" si="59"/>
        <v>11837663</v>
      </c>
      <c r="AR122" s="9">
        <v>11832806</v>
      </c>
      <c r="AS122" s="9">
        <f t="shared" si="46"/>
        <v>11837663</v>
      </c>
      <c r="AT122" s="78">
        <v>11124188</v>
      </c>
      <c r="AU122" s="12">
        <f t="shared" si="60"/>
        <v>713475</v>
      </c>
      <c r="AV122" s="41" t="str">
        <f t="shared" si="61"/>
        <v>Yes</v>
      </c>
      <c r="AW122" s="9">
        <f t="shared" si="62"/>
        <v>142695</v>
      </c>
      <c r="AX122" s="65">
        <f t="shared" si="63"/>
        <v>11266883</v>
      </c>
      <c r="AY122" s="71">
        <f t="shared" si="47"/>
        <v>11266883</v>
      </c>
      <c r="AZ122" s="55">
        <f t="shared" si="64"/>
        <v>142695</v>
      </c>
      <c r="BA122" s="17"/>
      <c r="BB122" s="4"/>
      <c r="BD122" s="4"/>
      <c r="BE122" s="4"/>
      <c r="BF122" s="4"/>
      <c r="BG122" s="4"/>
      <c r="BH122" s="4"/>
    </row>
    <row r="123" spans="1:60" ht="15" x14ac:dyDescent="0.25">
      <c r="A123" s="7" t="s">
        <v>79</v>
      </c>
      <c r="B123" s="7"/>
      <c r="C123" s="6"/>
      <c r="D123" s="6"/>
      <c r="E123" s="6"/>
      <c r="F123" s="1">
        <v>3</v>
      </c>
      <c r="G123" s="75">
        <v>112</v>
      </c>
      <c r="H123" s="7">
        <v>97</v>
      </c>
      <c r="I123" s="1" t="s">
        <v>178</v>
      </c>
      <c r="J123" s="37"/>
      <c r="K123" s="16">
        <v>4021.49</v>
      </c>
      <c r="L123" s="38"/>
      <c r="M123">
        <v>546</v>
      </c>
      <c r="N123" s="16">
        <f t="shared" si="48"/>
        <v>163.80000000000001</v>
      </c>
      <c r="O123" s="16">
        <f t="shared" si="49"/>
        <v>2412.89</v>
      </c>
      <c r="P123" s="16">
        <f t="shared" si="50"/>
        <v>0</v>
      </c>
      <c r="Q123" s="16">
        <f t="shared" si="51"/>
        <v>0</v>
      </c>
      <c r="R123" s="13">
        <f t="shared" si="52"/>
        <v>0.14000000000000001</v>
      </c>
      <c r="S123" s="13">
        <f t="shared" si="37"/>
        <v>0</v>
      </c>
      <c r="T123" s="8">
        <f t="shared" si="38"/>
        <v>0</v>
      </c>
      <c r="U123" s="8">
        <f t="shared" si="53"/>
        <v>0</v>
      </c>
      <c r="V123" s="17">
        <v>57</v>
      </c>
      <c r="W123" s="16">
        <f t="shared" si="54"/>
        <v>14.25</v>
      </c>
      <c r="X123" s="10">
        <f t="shared" si="39"/>
        <v>163.80000000000001</v>
      </c>
      <c r="Y123" s="20">
        <f t="shared" si="55"/>
        <v>4199.54</v>
      </c>
      <c r="Z123" s="16">
        <v>5246142176.6700001</v>
      </c>
      <c r="AA123" s="17">
        <v>27173</v>
      </c>
      <c r="AB123" s="10">
        <f t="shared" si="40"/>
        <v>193064.52</v>
      </c>
      <c r="AC123" s="2">
        <f t="shared" si="41"/>
        <v>0.90437400000000001</v>
      </c>
      <c r="AD123" s="17">
        <v>125028</v>
      </c>
      <c r="AE123" s="2">
        <f t="shared" si="42"/>
        <v>1.005803</v>
      </c>
      <c r="AF123" s="2">
        <f t="shared" si="65"/>
        <v>6.5197000000000005E-2</v>
      </c>
      <c r="AG123" s="39">
        <f t="shared" ref="AG123:AG154" si="66">IF(OR(B123=1,C123=1),MAX($L$7,AF123),MAX($L$6,AF123))</f>
        <v>6.5197000000000005E-2</v>
      </c>
      <c r="AH123" s="40">
        <f t="shared" si="44"/>
        <v>0</v>
      </c>
      <c r="AI123" s="15">
        <f t="shared" si="56"/>
        <v>6.5197000000000005E-2</v>
      </c>
      <c r="AJ123" s="17">
        <v>0</v>
      </c>
      <c r="AK123" s="17">
        <v>0</v>
      </c>
      <c r="AL123" s="12">
        <f t="shared" si="57"/>
        <v>0</v>
      </c>
      <c r="AM123" s="17">
        <v>0</v>
      </c>
      <c r="AN123"/>
      <c r="AO123" s="12">
        <f t="shared" si="58"/>
        <v>0</v>
      </c>
      <c r="AP123" s="12">
        <f t="shared" si="45"/>
        <v>3155515</v>
      </c>
      <c r="AQ123" s="12">
        <f t="shared" si="59"/>
        <v>3155515</v>
      </c>
      <c r="AR123" s="9">
        <v>4893944</v>
      </c>
      <c r="AS123" s="9">
        <f t="shared" ref="AS123:AS154" si="67">IF(C123=1, MAX(AR123, AQ123, AT123), AQ123)</f>
        <v>3155515</v>
      </c>
      <c r="AT123" s="78">
        <v>4495691</v>
      </c>
      <c r="AU123" s="12">
        <f t="shared" si="60"/>
        <v>0</v>
      </c>
      <c r="AV123" s="41" t="str">
        <f t="shared" si="61"/>
        <v>No</v>
      </c>
      <c r="AW123" s="9">
        <f t="shared" si="62"/>
        <v>0</v>
      </c>
      <c r="AX123" s="65">
        <f t="shared" si="63"/>
        <v>4495691</v>
      </c>
      <c r="AY123" s="71">
        <f t="shared" ref="AY123:AY154" si="68">IF(C123=1,MAX(AX123,AR123,AT123),AX123)</f>
        <v>4495691</v>
      </c>
      <c r="AZ123" s="55">
        <f t="shared" si="64"/>
        <v>0</v>
      </c>
      <c r="BA123" s="17"/>
      <c r="BB123" s="4"/>
      <c r="BD123" s="4"/>
      <c r="BE123" s="4"/>
      <c r="BF123" s="4"/>
      <c r="BG123" s="4"/>
      <c r="BH123" s="4"/>
    </row>
    <row r="124" spans="1:60" ht="15" x14ac:dyDescent="0.25">
      <c r="A124" s="7" t="s">
        <v>77</v>
      </c>
      <c r="B124" s="7"/>
      <c r="C124" s="6"/>
      <c r="D124" s="6"/>
      <c r="E124" s="6"/>
      <c r="F124" s="1">
        <v>2</v>
      </c>
      <c r="G124" s="75">
        <v>135</v>
      </c>
      <c r="H124" s="7">
        <v>98</v>
      </c>
      <c r="I124" s="1" t="s">
        <v>179</v>
      </c>
      <c r="J124" s="37"/>
      <c r="K124" s="16">
        <v>133.13999999999999</v>
      </c>
      <c r="L124" s="38"/>
      <c r="M124">
        <v>54</v>
      </c>
      <c r="N124" s="16">
        <f t="shared" si="48"/>
        <v>16.2</v>
      </c>
      <c r="O124" s="16">
        <f t="shared" si="49"/>
        <v>79.88</v>
      </c>
      <c r="P124" s="16">
        <f t="shared" si="50"/>
        <v>0</v>
      </c>
      <c r="Q124" s="16">
        <f t="shared" si="51"/>
        <v>0</v>
      </c>
      <c r="R124" s="13">
        <f t="shared" si="52"/>
        <v>0.41</v>
      </c>
      <c r="S124" s="13">
        <f t="shared" si="37"/>
        <v>0</v>
      </c>
      <c r="T124" s="8">
        <f t="shared" si="38"/>
        <v>0</v>
      </c>
      <c r="U124" s="8">
        <f t="shared" si="53"/>
        <v>0</v>
      </c>
      <c r="V124" s="17">
        <v>3</v>
      </c>
      <c r="W124" s="16">
        <f t="shared" si="54"/>
        <v>0.75</v>
      </c>
      <c r="X124" s="10">
        <f t="shared" si="39"/>
        <v>16.2</v>
      </c>
      <c r="Y124" s="20">
        <f t="shared" si="55"/>
        <v>150.08999999999997</v>
      </c>
      <c r="Z124" s="16">
        <v>429229601</v>
      </c>
      <c r="AA124" s="17">
        <v>1588</v>
      </c>
      <c r="AB124" s="10">
        <f t="shared" si="40"/>
        <v>270295.71999999997</v>
      </c>
      <c r="AC124" s="2">
        <f t="shared" si="41"/>
        <v>1.266149</v>
      </c>
      <c r="AD124" s="17">
        <v>75179</v>
      </c>
      <c r="AE124" s="2">
        <f t="shared" si="42"/>
        <v>0.60478699999999996</v>
      </c>
      <c r="AF124" s="2">
        <f t="shared" si="65"/>
        <v>-6.7739999999999995E-2</v>
      </c>
      <c r="AG124" s="39">
        <f t="shared" si="66"/>
        <v>0.01</v>
      </c>
      <c r="AH124" s="40">
        <f t="shared" si="44"/>
        <v>0</v>
      </c>
      <c r="AI124" s="15">
        <f t="shared" si="56"/>
        <v>0.01</v>
      </c>
      <c r="AJ124" s="17">
        <v>68</v>
      </c>
      <c r="AK124" s="17">
        <v>6</v>
      </c>
      <c r="AL124" s="12">
        <f t="shared" si="57"/>
        <v>40800</v>
      </c>
      <c r="AM124" s="17">
        <v>0</v>
      </c>
      <c r="AN124"/>
      <c r="AO124" s="12">
        <f t="shared" si="58"/>
        <v>0</v>
      </c>
      <c r="AP124" s="12">
        <f t="shared" si="45"/>
        <v>17298</v>
      </c>
      <c r="AQ124" s="12">
        <f t="shared" si="59"/>
        <v>58098</v>
      </c>
      <c r="AR124" s="9">
        <v>25815</v>
      </c>
      <c r="AS124" s="9">
        <f t="shared" si="67"/>
        <v>58098</v>
      </c>
      <c r="AT124" s="78">
        <v>34609</v>
      </c>
      <c r="AU124" s="12">
        <f t="shared" si="60"/>
        <v>23489</v>
      </c>
      <c r="AV124" s="41" t="str">
        <f t="shared" si="61"/>
        <v>Yes</v>
      </c>
      <c r="AW124" s="9">
        <f t="shared" si="62"/>
        <v>4698</v>
      </c>
      <c r="AX124" s="65">
        <f t="shared" si="63"/>
        <v>39307</v>
      </c>
      <c r="AY124" s="71">
        <f t="shared" si="68"/>
        <v>39307</v>
      </c>
      <c r="AZ124" s="55">
        <f t="shared" si="64"/>
        <v>4698</v>
      </c>
      <c r="BA124" s="17"/>
      <c r="BB124" s="4"/>
      <c r="BD124" s="4"/>
      <c r="BE124" s="4"/>
      <c r="BF124" s="4"/>
      <c r="BG124" s="4"/>
      <c r="BH124" s="4"/>
    </row>
    <row r="125" spans="1:60" ht="15" x14ac:dyDescent="0.25">
      <c r="A125" s="7" t="s">
        <v>77</v>
      </c>
      <c r="B125" s="7"/>
      <c r="C125" s="6"/>
      <c r="D125" s="6"/>
      <c r="E125" s="6"/>
      <c r="F125" s="1">
        <v>6</v>
      </c>
      <c r="G125" s="75">
        <v>69</v>
      </c>
      <c r="H125" s="7">
        <v>99</v>
      </c>
      <c r="I125" s="1" t="s">
        <v>180</v>
      </c>
      <c r="J125" s="37"/>
      <c r="K125" s="16">
        <v>1580.39</v>
      </c>
      <c r="L125" s="38"/>
      <c r="M125">
        <v>352</v>
      </c>
      <c r="N125" s="16">
        <f t="shared" si="48"/>
        <v>105.6</v>
      </c>
      <c r="O125" s="16">
        <f t="shared" si="49"/>
        <v>948.23</v>
      </c>
      <c r="P125" s="16">
        <f t="shared" si="50"/>
        <v>0</v>
      </c>
      <c r="Q125" s="16">
        <f t="shared" si="51"/>
        <v>0</v>
      </c>
      <c r="R125" s="13">
        <f t="shared" si="52"/>
        <v>0.22</v>
      </c>
      <c r="S125" s="13">
        <f t="shared" si="37"/>
        <v>0</v>
      </c>
      <c r="T125" s="8">
        <f t="shared" si="38"/>
        <v>0</v>
      </c>
      <c r="U125" s="8">
        <f t="shared" si="53"/>
        <v>0</v>
      </c>
      <c r="V125" s="17">
        <v>28</v>
      </c>
      <c r="W125" s="16">
        <f t="shared" si="54"/>
        <v>7</v>
      </c>
      <c r="X125" s="10">
        <f t="shared" si="39"/>
        <v>105.6</v>
      </c>
      <c r="Y125" s="20">
        <f t="shared" si="55"/>
        <v>1692.99</v>
      </c>
      <c r="Z125" s="16">
        <v>1940047167.3299999</v>
      </c>
      <c r="AA125" s="17">
        <v>13544</v>
      </c>
      <c r="AB125" s="10">
        <f t="shared" si="40"/>
        <v>143240.34</v>
      </c>
      <c r="AC125" s="2">
        <f t="shared" si="41"/>
        <v>0.67098199999999997</v>
      </c>
      <c r="AD125" s="17">
        <v>96019</v>
      </c>
      <c r="AE125" s="2">
        <f t="shared" si="42"/>
        <v>0.77243700000000004</v>
      </c>
      <c r="AF125" s="2">
        <f t="shared" si="65"/>
        <v>0.29858200000000001</v>
      </c>
      <c r="AG125" s="39">
        <f t="shared" si="66"/>
        <v>0.29858200000000001</v>
      </c>
      <c r="AH125" s="40">
        <f t="shared" si="44"/>
        <v>0</v>
      </c>
      <c r="AI125" s="15">
        <f t="shared" si="56"/>
        <v>0.29858200000000001</v>
      </c>
      <c r="AJ125" s="17">
        <v>0</v>
      </c>
      <c r="AK125" s="17">
        <v>0</v>
      </c>
      <c r="AL125" s="12">
        <f t="shared" si="57"/>
        <v>0</v>
      </c>
      <c r="AM125" s="17">
        <v>0</v>
      </c>
      <c r="AN125"/>
      <c r="AO125" s="12">
        <f t="shared" si="58"/>
        <v>0</v>
      </c>
      <c r="AP125" s="12">
        <f t="shared" si="45"/>
        <v>5825845</v>
      </c>
      <c r="AQ125" s="12">
        <f t="shared" si="59"/>
        <v>5825845</v>
      </c>
      <c r="AR125" s="9">
        <v>8076776</v>
      </c>
      <c r="AS125" s="9">
        <f t="shared" si="67"/>
        <v>5825845</v>
      </c>
      <c r="AT125" s="78">
        <v>7331325</v>
      </c>
      <c r="AU125" s="12">
        <f t="shared" si="60"/>
        <v>0</v>
      </c>
      <c r="AV125" s="41" t="str">
        <f t="shared" si="61"/>
        <v>No</v>
      </c>
      <c r="AW125" s="9">
        <f t="shared" si="62"/>
        <v>0</v>
      </c>
      <c r="AX125" s="65">
        <f t="shared" si="63"/>
        <v>7331325</v>
      </c>
      <c r="AY125" s="71">
        <f t="shared" si="68"/>
        <v>7331325</v>
      </c>
      <c r="AZ125" s="55">
        <f t="shared" si="64"/>
        <v>0</v>
      </c>
      <c r="BA125" s="17"/>
      <c r="BB125" s="4"/>
      <c r="BD125" s="4"/>
      <c r="BE125" s="4"/>
      <c r="BF125" s="4"/>
      <c r="BG125" s="4"/>
      <c r="BH125" s="4"/>
    </row>
    <row r="126" spans="1:60" ht="15" x14ac:dyDescent="0.25">
      <c r="A126" s="7" t="s">
        <v>101</v>
      </c>
      <c r="B126" s="7"/>
      <c r="C126" s="6"/>
      <c r="D126" s="6"/>
      <c r="E126" s="6"/>
      <c r="F126" s="1">
        <v>8</v>
      </c>
      <c r="G126" s="75">
        <v>70</v>
      </c>
      <c r="H126" s="7">
        <v>100</v>
      </c>
      <c r="I126" s="1" t="s">
        <v>181</v>
      </c>
      <c r="J126" s="37"/>
      <c r="K126" s="16">
        <v>351.27</v>
      </c>
      <c r="L126" s="38"/>
      <c r="M126">
        <v>129</v>
      </c>
      <c r="N126" s="16">
        <f t="shared" si="48"/>
        <v>38.700000000000003</v>
      </c>
      <c r="O126" s="16">
        <f t="shared" si="49"/>
        <v>210.76</v>
      </c>
      <c r="P126" s="16">
        <f t="shared" si="50"/>
        <v>0</v>
      </c>
      <c r="Q126" s="16">
        <f t="shared" si="51"/>
        <v>0</v>
      </c>
      <c r="R126" s="13">
        <f t="shared" si="52"/>
        <v>0.37</v>
      </c>
      <c r="S126" s="13">
        <f t="shared" si="37"/>
        <v>0</v>
      </c>
      <c r="T126" s="8">
        <f t="shared" si="38"/>
        <v>0</v>
      </c>
      <c r="U126" s="8">
        <f t="shared" si="53"/>
        <v>0</v>
      </c>
      <c r="V126" s="17">
        <v>18</v>
      </c>
      <c r="W126" s="16">
        <f t="shared" si="54"/>
        <v>4.5</v>
      </c>
      <c r="X126" s="10">
        <f t="shared" si="39"/>
        <v>38.700000000000003</v>
      </c>
      <c r="Y126" s="20">
        <f t="shared" si="55"/>
        <v>394.46999999999997</v>
      </c>
      <c r="Z126" s="16">
        <v>462729493</v>
      </c>
      <c r="AA126" s="17">
        <v>3211</v>
      </c>
      <c r="AB126" s="10">
        <f t="shared" si="40"/>
        <v>144107.6</v>
      </c>
      <c r="AC126" s="2">
        <f t="shared" si="41"/>
        <v>0.67504500000000001</v>
      </c>
      <c r="AD126" s="17">
        <v>63214</v>
      </c>
      <c r="AE126" s="2">
        <f t="shared" si="42"/>
        <v>0.50853300000000001</v>
      </c>
      <c r="AF126" s="2">
        <f t="shared" si="65"/>
        <v>0.37490899999999999</v>
      </c>
      <c r="AG126" s="39">
        <f t="shared" si="66"/>
        <v>0.37490899999999999</v>
      </c>
      <c r="AH126" s="40">
        <f t="shared" si="44"/>
        <v>0</v>
      </c>
      <c r="AI126" s="15">
        <f t="shared" si="56"/>
        <v>0.37490899999999999</v>
      </c>
      <c r="AJ126" s="17">
        <v>120</v>
      </c>
      <c r="AK126" s="17">
        <v>4</v>
      </c>
      <c r="AL126" s="12">
        <f t="shared" si="57"/>
        <v>48000</v>
      </c>
      <c r="AM126" s="17">
        <v>0</v>
      </c>
      <c r="AN126"/>
      <c r="AO126" s="12">
        <f t="shared" si="58"/>
        <v>0</v>
      </c>
      <c r="AP126" s="12">
        <f t="shared" si="45"/>
        <v>1704436</v>
      </c>
      <c r="AQ126" s="12">
        <f t="shared" si="59"/>
        <v>1752436</v>
      </c>
      <c r="AR126" s="9">
        <v>2044243</v>
      </c>
      <c r="AS126" s="9">
        <f t="shared" si="67"/>
        <v>1752436</v>
      </c>
      <c r="AT126" s="78">
        <v>1781954</v>
      </c>
      <c r="AU126" s="12">
        <f t="shared" si="60"/>
        <v>0</v>
      </c>
      <c r="AV126" s="41" t="str">
        <f t="shared" si="61"/>
        <v>No</v>
      </c>
      <c r="AW126" s="9">
        <f t="shared" si="62"/>
        <v>0</v>
      </c>
      <c r="AX126" s="65">
        <f t="shared" si="63"/>
        <v>1781954</v>
      </c>
      <c r="AY126" s="71">
        <f t="shared" si="68"/>
        <v>1781954</v>
      </c>
      <c r="AZ126" s="55">
        <f t="shared" si="64"/>
        <v>0</v>
      </c>
      <c r="BA126" s="17"/>
      <c r="BB126" s="4"/>
      <c r="BD126" s="4"/>
      <c r="BE126" s="4"/>
      <c r="BF126" s="4"/>
      <c r="BG126" s="4"/>
      <c r="BH126" s="4"/>
    </row>
    <row r="127" spans="1:60" ht="15" x14ac:dyDescent="0.25">
      <c r="A127" s="7" t="s">
        <v>83</v>
      </c>
      <c r="B127" s="7"/>
      <c r="C127" s="6"/>
      <c r="D127" s="6"/>
      <c r="E127" s="6"/>
      <c r="F127" s="1">
        <v>4</v>
      </c>
      <c r="G127" s="75">
        <v>103</v>
      </c>
      <c r="H127" s="7">
        <v>101</v>
      </c>
      <c r="I127" s="1" t="s">
        <v>182</v>
      </c>
      <c r="J127" s="37"/>
      <c r="K127" s="16">
        <v>3215.33</v>
      </c>
      <c r="L127" s="38"/>
      <c r="M127">
        <v>743</v>
      </c>
      <c r="N127" s="16">
        <f t="shared" si="48"/>
        <v>222.9</v>
      </c>
      <c r="O127" s="16">
        <f t="shared" si="49"/>
        <v>1929.2</v>
      </c>
      <c r="P127" s="16">
        <f t="shared" si="50"/>
        <v>0</v>
      </c>
      <c r="Q127" s="16">
        <f t="shared" si="51"/>
        <v>0</v>
      </c>
      <c r="R127" s="13">
        <f t="shared" si="52"/>
        <v>0.23</v>
      </c>
      <c r="S127" s="13">
        <f t="shared" si="37"/>
        <v>0</v>
      </c>
      <c r="T127" s="8">
        <f t="shared" si="38"/>
        <v>0</v>
      </c>
      <c r="U127" s="8">
        <f t="shared" si="53"/>
        <v>0</v>
      </c>
      <c r="V127" s="17">
        <v>154</v>
      </c>
      <c r="W127" s="16">
        <f t="shared" si="54"/>
        <v>38.5</v>
      </c>
      <c r="X127" s="10">
        <f t="shared" si="39"/>
        <v>222.9</v>
      </c>
      <c r="Y127" s="20">
        <f t="shared" si="55"/>
        <v>3476.73</v>
      </c>
      <c r="Z127" s="16">
        <v>4611385150.3299999</v>
      </c>
      <c r="AA127" s="17">
        <v>24253</v>
      </c>
      <c r="AB127" s="10">
        <f t="shared" si="40"/>
        <v>190136.69</v>
      </c>
      <c r="AC127" s="2">
        <f t="shared" si="41"/>
        <v>0.89066000000000001</v>
      </c>
      <c r="AD127" s="17">
        <v>104812</v>
      </c>
      <c r="AE127" s="2">
        <f t="shared" si="42"/>
        <v>0.84317299999999995</v>
      </c>
      <c r="AF127" s="2">
        <f t="shared" si="65"/>
        <v>0.123586</v>
      </c>
      <c r="AG127" s="39">
        <f t="shared" si="66"/>
        <v>0.123586</v>
      </c>
      <c r="AH127" s="40">
        <f t="shared" si="44"/>
        <v>0</v>
      </c>
      <c r="AI127" s="15">
        <f t="shared" si="56"/>
        <v>0.123586</v>
      </c>
      <c r="AJ127" s="17">
        <v>0</v>
      </c>
      <c r="AK127" s="17">
        <v>0</v>
      </c>
      <c r="AL127" s="12">
        <f t="shared" si="57"/>
        <v>0</v>
      </c>
      <c r="AM127" s="17">
        <v>0</v>
      </c>
      <c r="AN127"/>
      <c r="AO127" s="12">
        <f t="shared" si="58"/>
        <v>0</v>
      </c>
      <c r="AP127" s="12">
        <f t="shared" si="45"/>
        <v>4952006</v>
      </c>
      <c r="AQ127" s="12">
        <f t="shared" si="59"/>
        <v>4952006</v>
      </c>
      <c r="AR127" s="9">
        <v>3842088</v>
      </c>
      <c r="AS127" s="9">
        <f t="shared" si="67"/>
        <v>4952006</v>
      </c>
      <c r="AT127" s="78">
        <v>3992982</v>
      </c>
      <c r="AU127" s="12">
        <f t="shared" si="60"/>
        <v>959024</v>
      </c>
      <c r="AV127" s="41" t="str">
        <f t="shared" si="61"/>
        <v>Yes</v>
      </c>
      <c r="AW127" s="9">
        <f t="shared" si="62"/>
        <v>191805</v>
      </c>
      <c r="AX127" s="65">
        <f t="shared" si="63"/>
        <v>4184787</v>
      </c>
      <c r="AY127" s="71">
        <f t="shared" si="68"/>
        <v>4184787</v>
      </c>
      <c r="AZ127" s="55">
        <f t="shared" si="64"/>
        <v>191805</v>
      </c>
      <c r="BA127" s="17"/>
      <c r="BB127" s="4"/>
      <c r="BD127" s="4"/>
      <c r="BE127" s="4"/>
      <c r="BF127" s="4"/>
      <c r="BG127" s="4"/>
      <c r="BH127" s="4"/>
    </row>
    <row r="128" spans="1:60" ht="15" x14ac:dyDescent="0.25">
      <c r="A128" s="7" t="s">
        <v>77</v>
      </c>
      <c r="B128" s="7"/>
      <c r="C128" s="6"/>
      <c r="D128" s="6"/>
      <c r="E128" s="6"/>
      <c r="F128" s="1">
        <v>4</v>
      </c>
      <c r="G128" s="75">
        <v>65</v>
      </c>
      <c r="H128" s="7">
        <v>102</v>
      </c>
      <c r="I128" s="1" t="s">
        <v>183</v>
      </c>
      <c r="J128" s="37"/>
      <c r="K128" s="16">
        <v>753.51</v>
      </c>
      <c r="L128" s="38"/>
      <c r="M128">
        <v>151</v>
      </c>
      <c r="N128" s="16">
        <f t="shared" si="48"/>
        <v>45.3</v>
      </c>
      <c r="O128" s="16">
        <f t="shared" si="49"/>
        <v>452.11</v>
      </c>
      <c r="P128" s="16">
        <f t="shared" si="50"/>
        <v>0</v>
      </c>
      <c r="Q128" s="16">
        <f t="shared" si="51"/>
        <v>0</v>
      </c>
      <c r="R128" s="13">
        <f t="shared" si="52"/>
        <v>0.2</v>
      </c>
      <c r="S128" s="13">
        <f t="shared" si="37"/>
        <v>0</v>
      </c>
      <c r="T128" s="8">
        <f t="shared" si="38"/>
        <v>0</v>
      </c>
      <c r="U128" s="8">
        <f t="shared" si="53"/>
        <v>0</v>
      </c>
      <c r="V128" s="17">
        <v>0</v>
      </c>
      <c r="W128" s="16">
        <f t="shared" si="54"/>
        <v>0</v>
      </c>
      <c r="X128" s="10">
        <f t="shared" si="39"/>
        <v>45.3</v>
      </c>
      <c r="Y128" s="20">
        <f t="shared" si="55"/>
        <v>798.81</v>
      </c>
      <c r="Z128" s="16">
        <v>829782973.33000004</v>
      </c>
      <c r="AA128" s="17">
        <v>5149</v>
      </c>
      <c r="AB128" s="10">
        <f t="shared" si="40"/>
        <v>161154.20000000001</v>
      </c>
      <c r="AC128" s="2">
        <f t="shared" si="41"/>
        <v>0.75489600000000001</v>
      </c>
      <c r="AD128" s="17">
        <v>61963</v>
      </c>
      <c r="AE128" s="2">
        <f t="shared" si="42"/>
        <v>0.498469</v>
      </c>
      <c r="AF128" s="2">
        <f t="shared" si="65"/>
        <v>0.32203199999999998</v>
      </c>
      <c r="AG128" s="39">
        <f t="shared" si="66"/>
        <v>0.32203199999999998</v>
      </c>
      <c r="AH128" s="40">
        <f t="shared" si="44"/>
        <v>0</v>
      </c>
      <c r="AI128" s="15">
        <f t="shared" si="56"/>
        <v>0.32203199999999998</v>
      </c>
      <c r="AJ128" s="17">
        <v>0</v>
      </c>
      <c r="AK128" s="17">
        <v>0</v>
      </c>
      <c r="AL128" s="12">
        <f t="shared" si="57"/>
        <v>0</v>
      </c>
      <c r="AM128" s="17">
        <v>0</v>
      </c>
      <c r="AN128"/>
      <c r="AO128" s="12">
        <f t="shared" si="58"/>
        <v>0</v>
      </c>
      <c r="AP128" s="12">
        <f t="shared" si="45"/>
        <v>2964718</v>
      </c>
      <c r="AQ128" s="12">
        <f t="shared" si="59"/>
        <v>2964718</v>
      </c>
      <c r="AR128" s="9">
        <v>2834470</v>
      </c>
      <c r="AS128" s="9">
        <f t="shared" si="67"/>
        <v>2964718</v>
      </c>
      <c r="AT128" s="78">
        <v>2584204</v>
      </c>
      <c r="AU128" s="12">
        <f t="shared" si="60"/>
        <v>380514</v>
      </c>
      <c r="AV128" s="41" t="str">
        <f t="shared" si="61"/>
        <v>Yes</v>
      </c>
      <c r="AW128" s="9">
        <f t="shared" si="62"/>
        <v>76103</v>
      </c>
      <c r="AX128" s="65">
        <f t="shared" si="63"/>
        <v>2660307</v>
      </c>
      <c r="AY128" s="71">
        <f t="shared" si="68"/>
        <v>2660307</v>
      </c>
      <c r="AZ128" s="55">
        <f t="shared" si="64"/>
        <v>76103</v>
      </c>
      <c r="BA128" s="17"/>
      <c r="BB128" s="4"/>
      <c r="BD128" s="4"/>
      <c r="BE128" s="4"/>
      <c r="BF128" s="4"/>
      <c r="BG128" s="4"/>
      <c r="BH128" s="4"/>
    </row>
    <row r="129" spans="1:60" ht="15" x14ac:dyDescent="0.25">
      <c r="A129" s="7" t="s">
        <v>75</v>
      </c>
      <c r="B129" s="7">
        <v>1</v>
      </c>
      <c r="C129" s="74">
        <v>1</v>
      </c>
      <c r="D129" s="74">
        <v>1</v>
      </c>
      <c r="E129" s="6"/>
      <c r="F129" s="1">
        <v>3</v>
      </c>
      <c r="G129" s="75">
        <v>111</v>
      </c>
      <c r="H129" s="7">
        <v>103</v>
      </c>
      <c r="I129" s="1" t="s">
        <v>184</v>
      </c>
      <c r="J129" s="37"/>
      <c r="K129" s="16">
        <v>11977.92</v>
      </c>
      <c r="L129" s="38"/>
      <c r="M129">
        <v>5866</v>
      </c>
      <c r="N129" s="16">
        <f t="shared" si="48"/>
        <v>1759.8</v>
      </c>
      <c r="O129" s="16">
        <f t="shared" si="49"/>
        <v>7186.75</v>
      </c>
      <c r="P129" s="16">
        <f t="shared" si="50"/>
        <v>0</v>
      </c>
      <c r="Q129" s="16">
        <f t="shared" si="51"/>
        <v>0</v>
      </c>
      <c r="R129" s="13">
        <f t="shared" si="52"/>
        <v>0.49</v>
      </c>
      <c r="S129" s="13">
        <f t="shared" si="37"/>
        <v>0</v>
      </c>
      <c r="T129" s="8">
        <f t="shared" si="38"/>
        <v>0</v>
      </c>
      <c r="U129" s="8">
        <f t="shared" si="53"/>
        <v>0</v>
      </c>
      <c r="V129" s="17">
        <v>2269</v>
      </c>
      <c r="W129" s="16">
        <f t="shared" si="54"/>
        <v>567.25</v>
      </c>
      <c r="X129" s="10">
        <f t="shared" si="39"/>
        <v>1759.8</v>
      </c>
      <c r="Y129" s="20">
        <f t="shared" si="55"/>
        <v>14304.97</v>
      </c>
      <c r="Z129" s="16">
        <v>21740097233.330002</v>
      </c>
      <c r="AA129" s="17">
        <v>91184</v>
      </c>
      <c r="AB129" s="10">
        <f t="shared" si="40"/>
        <v>238420.09</v>
      </c>
      <c r="AC129" s="2">
        <f t="shared" si="41"/>
        <v>1.1168340000000001</v>
      </c>
      <c r="AD129" s="17">
        <v>89486</v>
      </c>
      <c r="AE129" s="2">
        <f t="shared" si="42"/>
        <v>0.71988099999999999</v>
      </c>
      <c r="AF129" s="2">
        <f t="shared" si="65"/>
        <v>2.2520000000000001E-3</v>
      </c>
      <c r="AG129" s="39">
        <f t="shared" si="66"/>
        <v>0.1</v>
      </c>
      <c r="AH129" s="40">
        <f t="shared" si="44"/>
        <v>0</v>
      </c>
      <c r="AI129" s="15">
        <f t="shared" si="56"/>
        <v>0.1</v>
      </c>
      <c r="AJ129" s="17">
        <v>0</v>
      </c>
      <c r="AK129" s="17">
        <v>0</v>
      </c>
      <c r="AL129" s="12">
        <f t="shared" si="57"/>
        <v>0</v>
      </c>
      <c r="AM129" s="17">
        <v>0</v>
      </c>
      <c r="AN129"/>
      <c r="AO129" s="12">
        <f t="shared" si="58"/>
        <v>0</v>
      </c>
      <c r="AP129" s="12">
        <f t="shared" si="45"/>
        <v>16486478</v>
      </c>
      <c r="AQ129" s="12">
        <f t="shared" si="59"/>
        <v>16486478</v>
      </c>
      <c r="AR129" s="9">
        <v>11243340</v>
      </c>
      <c r="AS129" s="9">
        <f t="shared" si="67"/>
        <v>16486478</v>
      </c>
      <c r="AT129" s="78">
        <v>13715817</v>
      </c>
      <c r="AU129" s="12">
        <f t="shared" si="60"/>
        <v>2770661</v>
      </c>
      <c r="AV129" s="41" t="str">
        <f t="shared" si="61"/>
        <v>Yes</v>
      </c>
      <c r="AW129" s="9">
        <f t="shared" si="62"/>
        <v>554132</v>
      </c>
      <c r="AX129" s="65">
        <f t="shared" si="63"/>
        <v>14269949</v>
      </c>
      <c r="AY129" s="71">
        <f t="shared" si="68"/>
        <v>14269949</v>
      </c>
      <c r="AZ129" s="55">
        <f t="shared" si="64"/>
        <v>554132</v>
      </c>
      <c r="BA129" s="17"/>
      <c r="BB129" s="4"/>
      <c r="BD129" s="4"/>
      <c r="BE129" s="4"/>
      <c r="BF129" s="4"/>
      <c r="BG129" s="4"/>
      <c r="BH129" s="4"/>
    </row>
    <row r="130" spans="1:60" ht="15" x14ac:dyDescent="0.25">
      <c r="A130" s="7" t="s">
        <v>75</v>
      </c>
      <c r="B130" s="7">
        <v>1</v>
      </c>
      <c r="C130" s="6">
        <v>1</v>
      </c>
      <c r="D130" s="6">
        <v>0</v>
      </c>
      <c r="E130" s="6">
        <v>1</v>
      </c>
      <c r="F130" s="1">
        <v>10</v>
      </c>
      <c r="G130" s="76">
        <v>8</v>
      </c>
      <c r="H130" s="7">
        <v>104</v>
      </c>
      <c r="I130" s="1" t="s">
        <v>185</v>
      </c>
      <c r="J130" s="37"/>
      <c r="K130" s="16">
        <v>4959.21</v>
      </c>
      <c r="L130" s="43"/>
      <c r="M130">
        <v>3484</v>
      </c>
      <c r="N130" s="16">
        <f t="shared" si="48"/>
        <v>1045.2</v>
      </c>
      <c r="O130" s="16">
        <f t="shared" si="49"/>
        <v>2975.53</v>
      </c>
      <c r="P130" s="16">
        <f t="shared" si="50"/>
        <v>508.4699999999998</v>
      </c>
      <c r="Q130" s="16">
        <f t="shared" si="51"/>
        <v>76.27</v>
      </c>
      <c r="R130" s="13">
        <f t="shared" si="52"/>
        <v>0.7</v>
      </c>
      <c r="S130" s="13">
        <f t="shared" si="37"/>
        <v>9.9999999999999978E-2</v>
      </c>
      <c r="T130" s="8">
        <f t="shared" si="38"/>
        <v>495.92</v>
      </c>
      <c r="U130" s="8">
        <f t="shared" si="53"/>
        <v>74.39</v>
      </c>
      <c r="V130" s="17">
        <v>934</v>
      </c>
      <c r="W130" s="16">
        <f t="shared" si="54"/>
        <v>233.5</v>
      </c>
      <c r="X130" s="10">
        <f t="shared" si="39"/>
        <v>1045.2</v>
      </c>
      <c r="Y130" s="20">
        <f t="shared" si="55"/>
        <v>6314.18</v>
      </c>
      <c r="Z130" s="16">
        <v>3055700371.6700001</v>
      </c>
      <c r="AA130" s="17">
        <v>40125</v>
      </c>
      <c r="AB130" s="10">
        <f t="shared" si="40"/>
        <v>76154.53</v>
      </c>
      <c r="AC130" s="2">
        <f t="shared" si="41"/>
        <v>0.35673199999999999</v>
      </c>
      <c r="AD130" s="17">
        <v>57565</v>
      </c>
      <c r="AE130" s="2">
        <f t="shared" si="42"/>
        <v>0.46308899999999997</v>
      </c>
      <c r="AF130" s="2">
        <f t="shared" si="65"/>
        <v>0.61136100000000004</v>
      </c>
      <c r="AG130" s="39">
        <f t="shared" si="66"/>
        <v>0.61136100000000004</v>
      </c>
      <c r="AH130" s="40">
        <f t="shared" si="44"/>
        <v>0.05</v>
      </c>
      <c r="AI130" s="15">
        <f t="shared" si="56"/>
        <v>0.66136100000000009</v>
      </c>
      <c r="AJ130" s="17">
        <v>0</v>
      </c>
      <c r="AK130" s="45">
        <v>0</v>
      </c>
      <c r="AL130" s="12">
        <f t="shared" si="57"/>
        <v>0</v>
      </c>
      <c r="AM130" s="17">
        <v>1480</v>
      </c>
      <c r="AN130">
        <v>4</v>
      </c>
      <c r="AO130" s="12">
        <f t="shared" si="58"/>
        <v>592000</v>
      </c>
      <c r="AP130" s="12">
        <f t="shared" si="45"/>
        <v>48127851</v>
      </c>
      <c r="AQ130" s="12">
        <f t="shared" si="59"/>
        <v>48719851</v>
      </c>
      <c r="AR130" s="9">
        <v>36209664</v>
      </c>
      <c r="AS130" s="9">
        <f t="shared" si="67"/>
        <v>48719851</v>
      </c>
      <c r="AT130" s="78">
        <v>41447911</v>
      </c>
      <c r="AU130" s="12">
        <f t="shared" si="60"/>
        <v>7271940</v>
      </c>
      <c r="AV130" s="41" t="str">
        <f t="shared" si="61"/>
        <v>Yes</v>
      </c>
      <c r="AW130" s="9">
        <f t="shared" si="62"/>
        <v>1454388</v>
      </c>
      <c r="AX130" s="65">
        <f t="shared" si="63"/>
        <v>42902299</v>
      </c>
      <c r="AY130" s="71">
        <f t="shared" si="68"/>
        <v>42902299</v>
      </c>
      <c r="AZ130" s="55">
        <f t="shared" si="64"/>
        <v>1454388</v>
      </c>
      <c r="BA130" s="17"/>
      <c r="BB130" s="4"/>
      <c r="BD130" s="4"/>
      <c r="BE130" s="4"/>
      <c r="BF130" s="4"/>
      <c r="BG130" s="4"/>
      <c r="BH130" s="4"/>
    </row>
    <row r="131" spans="1:60" ht="15" x14ac:dyDescent="0.25">
      <c r="A131" s="7" t="s">
        <v>73</v>
      </c>
      <c r="B131" s="7"/>
      <c r="C131" s="6"/>
      <c r="D131" s="6"/>
      <c r="E131" s="6"/>
      <c r="F131" s="1">
        <v>2</v>
      </c>
      <c r="G131" s="75">
        <v>142</v>
      </c>
      <c r="H131" s="7">
        <v>105</v>
      </c>
      <c r="I131" s="1" t="s">
        <v>186</v>
      </c>
      <c r="J131" s="37"/>
      <c r="K131" s="16">
        <v>1067.72</v>
      </c>
      <c r="L131" s="38"/>
      <c r="M131">
        <v>145</v>
      </c>
      <c r="N131" s="16">
        <f t="shared" si="48"/>
        <v>43.5</v>
      </c>
      <c r="O131" s="16">
        <f t="shared" si="49"/>
        <v>640.63</v>
      </c>
      <c r="P131" s="16">
        <f t="shared" si="50"/>
        <v>0</v>
      </c>
      <c r="Q131" s="16">
        <f t="shared" si="51"/>
        <v>0</v>
      </c>
      <c r="R131" s="13">
        <f t="shared" si="52"/>
        <v>0.14000000000000001</v>
      </c>
      <c r="S131" s="13">
        <f t="shared" si="37"/>
        <v>0</v>
      </c>
      <c r="T131" s="8">
        <f t="shared" si="38"/>
        <v>0</v>
      </c>
      <c r="U131" s="8">
        <f t="shared" si="53"/>
        <v>0</v>
      </c>
      <c r="V131" s="17">
        <v>28</v>
      </c>
      <c r="W131" s="16">
        <f t="shared" si="54"/>
        <v>7</v>
      </c>
      <c r="X131" s="10">
        <f t="shared" si="39"/>
        <v>43.5</v>
      </c>
      <c r="Y131" s="20">
        <f t="shared" si="55"/>
        <v>1118.22</v>
      </c>
      <c r="Z131" s="16">
        <v>2462147445.3299999</v>
      </c>
      <c r="AA131" s="17">
        <v>7628</v>
      </c>
      <c r="AB131" s="10">
        <f t="shared" si="40"/>
        <v>322777.59000000003</v>
      </c>
      <c r="AC131" s="2">
        <f t="shared" si="41"/>
        <v>1.5119910000000001</v>
      </c>
      <c r="AD131" s="17">
        <v>105417</v>
      </c>
      <c r="AE131" s="2">
        <f t="shared" si="42"/>
        <v>0.84804000000000002</v>
      </c>
      <c r="AF131" s="2">
        <f t="shared" si="65"/>
        <v>-0.31280599999999997</v>
      </c>
      <c r="AG131" s="39">
        <f t="shared" si="66"/>
        <v>0.01</v>
      </c>
      <c r="AH131" s="40">
        <f t="shared" si="44"/>
        <v>0</v>
      </c>
      <c r="AI131" s="15">
        <f t="shared" si="56"/>
        <v>0.01</v>
      </c>
      <c r="AJ131" s="17">
        <v>1052</v>
      </c>
      <c r="AK131" s="17">
        <v>13</v>
      </c>
      <c r="AL131" s="12">
        <f t="shared" si="57"/>
        <v>1367600</v>
      </c>
      <c r="AM131" s="17">
        <v>0</v>
      </c>
      <c r="AN131"/>
      <c r="AO131" s="12">
        <f t="shared" si="58"/>
        <v>0</v>
      </c>
      <c r="AP131" s="12">
        <f t="shared" si="45"/>
        <v>128875</v>
      </c>
      <c r="AQ131" s="12">
        <f t="shared" si="59"/>
        <v>1496475</v>
      </c>
      <c r="AR131" s="9">
        <v>247462</v>
      </c>
      <c r="AS131" s="9">
        <f t="shared" si="67"/>
        <v>1496475</v>
      </c>
      <c r="AT131" s="78">
        <v>560155</v>
      </c>
      <c r="AU131" s="12">
        <f t="shared" si="60"/>
        <v>936320</v>
      </c>
      <c r="AV131" s="41" t="str">
        <f t="shared" si="61"/>
        <v>Yes</v>
      </c>
      <c r="AW131" s="9">
        <f t="shared" si="62"/>
        <v>187264</v>
      </c>
      <c r="AX131" s="65">
        <f t="shared" si="63"/>
        <v>747419</v>
      </c>
      <c r="AY131" s="71">
        <f t="shared" si="68"/>
        <v>747419</v>
      </c>
      <c r="AZ131" s="55">
        <f t="shared" si="64"/>
        <v>187264</v>
      </c>
      <c r="BA131" s="17"/>
      <c r="BB131" s="4"/>
      <c r="BD131" s="4"/>
      <c r="BE131" s="4"/>
      <c r="BF131" s="4"/>
      <c r="BG131" s="4"/>
      <c r="BH131" s="4"/>
    </row>
    <row r="132" spans="1:60" ht="15" x14ac:dyDescent="0.25">
      <c r="A132" s="7" t="s">
        <v>83</v>
      </c>
      <c r="B132" s="7"/>
      <c r="C132" s="6"/>
      <c r="D132" s="6"/>
      <c r="E132" s="6"/>
      <c r="F132" s="1">
        <v>2</v>
      </c>
      <c r="G132" s="75">
        <v>144</v>
      </c>
      <c r="H132" s="7">
        <v>106</v>
      </c>
      <c r="I132" s="1" t="s">
        <v>187</v>
      </c>
      <c r="J132" s="37"/>
      <c r="K132" s="16">
        <v>1055.3399999999999</v>
      </c>
      <c r="L132" s="38"/>
      <c r="M132">
        <v>260</v>
      </c>
      <c r="N132" s="16">
        <f t="shared" si="48"/>
        <v>78</v>
      </c>
      <c r="O132" s="16">
        <f t="shared" si="49"/>
        <v>633.20000000000005</v>
      </c>
      <c r="P132" s="16">
        <f t="shared" si="50"/>
        <v>0</v>
      </c>
      <c r="Q132" s="16">
        <f t="shared" si="51"/>
        <v>0</v>
      </c>
      <c r="R132" s="13">
        <f t="shared" si="52"/>
        <v>0.25</v>
      </c>
      <c r="S132" s="13">
        <f t="shared" si="37"/>
        <v>0</v>
      </c>
      <c r="T132" s="8">
        <f t="shared" si="38"/>
        <v>0</v>
      </c>
      <c r="U132" s="8">
        <f t="shared" si="53"/>
        <v>0</v>
      </c>
      <c r="V132" s="17">
        <v>88</v>
      </c>
      <c r="W132" s="16">
        <f t="shared" si="54"/>
        <v>22</v>
      </c>
      <c r="X132" s="10">
        <f t="shared" si="39"/>
        <v>78</v>
      </c>
      <c r="Y132" s="20">
        <f t="shared" si="55"/>
        <v>1155.3399999999999</v>
      </c>
      <c r="Z132" s="16">
        <v>3578543176.3299999</v>
      </c>
      <c r="AA132" s="17">
        <v>10481</v>
      </c>
      <c r="AB132" s="10">
        <f t="shared" si="40"/>
        <v>341431.46</v>
      </c>
      <c r="AC132" s="2">
        <f t="shared" si="41"/>
        <v>1.5993710000000001</v>
      </c>
      <c r="AD132" s="17">
        <v>86802</v>
      </c>
      <c r="AE132" s="2">
        <f t="shared" si="42"/>
        <v>0.69828900000000005</v>
      </c>
      <c r="AF132" s="2">
        <f t="shared" si="65"/>
        <v>-0.32904600000000001</v>
      </c>
      <c r="AG132" s="39">
        <f t="shared" si="66"/>
        <v>0.01</v>
      </c>
      <c r="AH132" s="40">
        <f t="shared" si="44"/>
        <v>0</v>
      </c>
      <c r="AI132" s="15">
        <f t="shared" si="56"/>
        <v>0.01</v>
      </c>
      <c r="AJ132" s="17">
        <v>0</v>
      </c>
      <c r="AK132" s="17">
        <v>0</v>
      </c>
      <c r="AL132" s="12">
        <f t="shared" si="57"/>
        <v>0</v>
      </c>
      <c r="AM132" s="17">
        <v>0</v>
      </c>
      <c r="AN132"/>
      <c r="AO132" s="12">
        <f t="shared" si="58"/>
        <v>0</v>
      </c>
      <c r="AP132" s="12">
        <f t="shared" si="45"/>
        <v>133153</v>
      </c>
      <c r="AQ132" s="12">
        <f t="shared" si="59"/>
        <v>133153</v>
      </c>
      <c r="AR132" s="9">
        <v>122907</v>
      </c>
      <c r="AS132" s="9">
        <f t="shared" si="67"/>
        <v>133153</v>
      </c>
      <c r="AT132" s="78">
        <v>130788</v>
      </c>
      <c r="AU132" s="12">
        <f t="shared" si="60"/>
        <v>2365</v>
      </c>
      <c r="AV132" s="41" t="str">
        <f t="shared" si="61"/>
        <v>Yes</v>
      </c>
      <c r="AW132" s="9">
        <f t="shared" si="62"/>
        <v>473</v>
      </c>
      <c r="AX132" s="65">
        <f t="shared" si="63"/>
        <v>131261</v>
      </c>
      <c r="AY132" s="71">
        <f t="shared" si="68"/>
        <v>131261</v>
      </c>
      <c r="AZ132" s="55">
        <f t="shared" si="64"/>
        <v>473</v>
      </c>
      <c r="BA132" s="17"/>
      <c r="BB132" s="4"/>
      <c r="BD132" s="4"/>
      <c r="BE132" s="4"/>
      <c r="BF132" s="4"/>
      <c r="BG132" s="4"/>
      <c r="BH132" s="4"/>
    </row>
    <row r="133" spans="1:60" ht="15" x14ac:dyDescent="0.25">
      <c r="A133" s="7" t="s">
        <v>79</v>
      </c>
      <c r="B133" s="7"/>
      <c r="C133" s="6"/>
      <c r="D133" s="6"/>
      <c r="E133" s="6"/>
      <c r="F133" s="1">
        <v>3</v>
      </c>
      <c r="G133" s="75">
        <v>137</v>
      </c>
      <c r="H133" s="7">
        <v>107</v>
      </c>
      <c r="I133" s="1" t="s">
        <v>188</v>
      </c>
      <c r="J133" s="37"/>
      <c r="K133" s="16">
        <v>2279.75</v>
      </c>
      <c r="L133" s="38"/>
      <c r="M133">
        <v>293</v>
      </c>
      <c r="N133" s="16">
        <f t="shared" si="48"/>
        <v>87.9</v>
      </c>
      <c r="O133" s="16">
        <f t="shared" si="49"/>
        <v>1367.85</v>
      </c>
      <c r="P133" s="16">
        <f t="shared" si="50"/>
        <v>0</v>
      </c>
      <c r="Q133" s="16">
        <f t="shared" si="51"/>
        <v>0</v>
      </c>
      <c r="R133" s="13">
        <f t="shared" si="52"/>
        <v>0.13</v>
      </c>
      <c r="S133" s="13">
        <f t="shared" si="37"/>
        <v>0</v>
      </c>
      <c r="T133" s="8">
        <f t="shared" si="38"/>
        <v>0</v>
      </c>
      <c r="U133" s="8">
        <f t="shared" si="53"/>
        <v>0</v>
      </c>
      <c r="V133" s="17">
        <v>81</v>
      </c>
      <c r="W133" s="16">
        <f t="shared" si="54"/>
        <v>20.25</v>
      </c>
      <c r="X133" s="10">
        <f t="shared" si="39"/>
        <v>87.9</v>
      </c>
      <c r="Y133" s="20">
        <f t="shared" si="55"/>
        <v>2387.9</v>
      </c>
      <c r="Z133" s="16">
        <v>3317827007.6700001</v>
      </c>
      <c r="AA133" s="17">
        <v>14280</v>
      </c>
      <c r="AB133" s="10">
        <f t="shared" si="40"/>
        <v>232340.83</v>
      </c>
      <c r="AC133" s="2">
        <f t="shared" si="41"/>
        <v>1.088357</v>
      </c>
      <c r="AD133" s="17">
        <v>129489</v>
      </c>
      <c r="AE133" s="2">
        <f t="shared" si="42"/>
        <v>1.04169</v>
      </c>
      <c r="AF133" s="2">
        <f t="shared" si="65"/>
        <v>-7.4357000000000006E-2</v>
      </c>
      <c r="AG133" s="39">
        <f t="shared" si="66"/>
        <v>0.01</v>
      </c>
      <c r="AH133" s="40">
        <f t="shared" si="44"/>
        <v>0</v>
      </c>
      <c r="AI133" s="15">
        <f t="shared" si="56"/>
        <v>0.01</v>
      </c>
      <c r="AJ133" s="17">
        <v>1007</v>
      </c>
      <c r="AK133" s="17">
        <v>6</v>
      </c>
      <c r="AL133" s="12">
        <f t="shared" si="57"/>
        <v>604200</v>
      </c>
      <c r="AM133" s="17">
        <v>0</v>
      </c>
      <c r="AN133"/>
      <c r="AO133" s="12">
        <f t="shared" si="58"/>
        <v>0</v>
      </c>
      <c r="AP133" s="12">
        <f t="shared" si="45"/>
        <v>275205</v>
      </c>
      <c r="AQ133" s="12">
        <f t="shared" si="59"/>
        <v>879405</v>
      </c>
      <c r="AR133" s="9">
        <v>1509226</v>
      </c>
      <c r="AS133" s="9">
        <f t="shared" si="67"/>
        <v>879405</v>
      </c>
      <c r="AT133" s="78">
        <v>1015498</v>
      </c>
      <c r="AU133" s="12">
        <f t="shared" si="60"/>
        <v>0</v>
      </c>
      <c r="AV133" s="41" t="str">
        <f t="shared" si="61"/>
        <v>No</v>
      </c>
      <c r="AW133" s="9">
        <f t="shared" si="62"/>
        <v>0</v>
      </c>
      <c r="AX133" s="65">
        <f t="shared" si="63"/>
        <v>1015498</v>
      </c>
      <c r="AY133" s="71">
        <f t="shared" si="68"/>
        <v>1015498</v>
      </c>
      <c r="AZ133" s="55">
        <f t="shared" si="64"/>
        <v>0</v>
      </c>
      <c r="BA133" s="17"/>
      <c r="BB133" s="4"/>
      <c r="BD133" s="4"/>
      <c r="BE133" s="4"/>
      <c r="BF133" s="4"/>
      <c r="BG133" s="4"/>
      <c r="BH133" s="4"/>
    </row>
    <row r="134" spans="1:60" ht="15" x14ac:dyDescent="0.25">
      <c r="A134" s="7" t="s">
        <v>73</v>
      </c>
      <c r="B134" s="7"/>
      <c r="C134" s="6"/>
      <c r="D134" s="6"/>
      <c r="E134" s="6"/>
      <c r="F134" s="1">
        <v>3</v>
      </c>
      <c r="G134" s="75">
        <v>128</v>
      </c>
      <c r="H134" s="7">
        <v>108</v>
      </c>
      <c r="I134" s="1" t="s">
        <v>189</v>
      </c>
      <c r="J134" s="37"/>
      <c r="K134" s="16">
        <v>1774.86</v>
      </c>
      <c r="L134" s="38"/>
      <c r="M134">
        <v>253</v>
      </c>
      <c r="N134" s="16">
        <f t="shared" si="48"/>
        <v>75.900000000000006</v>
      </c>
      <c r="O134" s="16">
        <f t="shared" si="49"/>
        <v>1064.92</v>
      </c>
      <c r="P134" s="16">
        <f t="shared" si="50"/>
        <v>0</v>
      </c>
      <c r="Q134" s="16">
        <f t="shared" si="51"/>
        <v>0</v>
      </c>
      <c r="R134" s="13">
        <f t="shared" si="52"/>
        <v>0.14000000000000001</v>
      </c>
      <c r="S134" s="13">
        <f t="shared" si="37"/>
        <v>0</v>
      </c>
      <c r="T134" s="8">
        <f t="shared" si="38"/>
        <v>0</v>
      </c>
      <c r="U134" s="8">
        <f t="shared" si="53"/>
        <v>0</v>
      </c>
      <c r="V134" s="17">
        <v>28</v>
      </c>
      <c r="W134" s="16">
        <f t="shared" si="54"/>
        <v>7</v>
      </c>
      <c r="X134" s="10">
        <f t="shared" si="39"/>
        <v>75.900000000000006</v>
      </c>
      <c r="Y134" s="20">
        <f t="shared" si="55"/>
        <v>1857.76</v>
      </c>
      <c r="Z134" s="16">
        <v>2393785844.3299999</v>
      </c>
      <c r="AA134" s="17">
        <v>12706</v>
      </c>
      <c r="AB134" s="10">
        <f t="shared" si="40"/>
        <v>188398.07</v>
      </c>
      <c r="AC134" s="2">
        <f t="shared" si="41"/>
        <v>0.88251500000000005</v>
      </c>
      <c r="AD134" s="17">
        <v>106089</v>
      </c>
      <c r="AE134" s="2">
        <f t="shared" si="42"/>
        <v>0.85344600000000004</v>
      </c>
      <c r="AF134" s="2">
        <f t="shared" si="65"/>
        <v>0.12620600000000001</v>
      </c>
      <c r="AG134" s="39">
        <f t="shared" si="66"/>
        <v>0.12620600000000001</v>
      </c>
      <c r="AH134" s="40">
        <f t="shared" si="44"/>
        <v>0</v>
      </c>
      <c r="AI134" s="15">
        <f t="shared" si="56"/>
        <v>0.12620600000000001</v>
      </c>
      <c r="AJ134" s="17">
        <v>0</v>
      </c>
      <c r="AK134" s="17">
        <v>0</v>
      </c>
      <c r="AL134" s="12">
        <f t="shared" si="57"/>
        <v>0</v>
      </c>
      <c r="AM134" s="17">
        <v>0</v>
      </c>
      <c r="AN134"/>
      <c r="AO134" s="12">
        <f t="shared" si="58"/>
        <v>0</v>
      </c>
      <c r="AP134" s="12">
        <f t="shared" si="45"/>
        <v>2702157</v>
      </c>
      <c r="AQ134" s="12">
        <f t="shared" si="59"/>
        <v>2702157</v>
      </c>
      <c r="AR134" s="9">
        <v>4528763</v>
      </c>
      <c r="AS134" s="9">
        <f t="shared" si="67"/>
        <v>2702157</v>
      </c>
      <c r="AT134" s="78">
        <v>3677011</v>
      </c>
      <c r="AU134" s="12">
        <f t="shared" si="60"/>
        <v>0</v>
      </c>
      <c r="AV134" s="41" t="str">
        <f t="shared" si="61"/>
        <v>No</v>
      </c>
      <c r="AW134" s="9">
        <f t="shared" si="62"/>
        <v>0</v>
      </c>
      <c r="AX134" s="65">
        <f t="shared" si="63"/>
        <v>3677011</v>
      </c>
      <c r="AY134" s="71">
        <f t="shared" si="68"/>
        <v>3677011</v>
      </c>
      <c r="AZ134" s="55">
        <f t="shared" si="64"/>
        <v>0</v>
      </c>
      <c r="BA134" s="17"/>
      <c r="BB134" s="4"/>
      <c r="BD134" s="4"/>
      <c r="BE134" s="4"/>
      <c r="BF134" s="4"/>
      <c r="BG134" s="4"/>
      <c r="BH134" s="4"/>
    </row>
    <row r="135" spans="1:60" ht="15" x14ac:dyDescent="0.25">
      <c r="A135" s="7" t="s">
        <v>88</v>
      </c>
      <c r="B135" s="7"/>
      <c r="C135" s="74">
        <v>1</v>
      </c>
      <c r="D135" s="74">
        <v>1</v>
      </c>
      <c r="E135" s="6"/>
      <c r="F135" s="1">
        <v>9</v>
      </c>
      <c r="G135" s="76">
        <v>29</v>
      </c>
      <c r="H135" s="7">
        <v>109</v>
      </c>
      <c r="I135" s="1" t="s">
        <v>190</v>
      </c>
      <c r="J135" s="37"/>
      <c r="K135" s="16">
        <v>1991.38</v>
      </c>
      <c r="L135" s="43"/>
      <c r="M135">
        <v>1092</v>
      </c>
      <c r="N135" s="16">
        <f t="shared" si="48"/>
        <v>327.60000000000002</v>
      </c>
      <c r="O135" s="16">
        <f t="shared" si="49"/>
        <v>1194.83</v>
      </c>
      <c r="P135" s="16">
        <f t="shared" si="50"/>
        <v>0</v>
      </c>
      <c r="Q135" s="16">
        <f t="shared" si="51"/>
        <v>0</v>
      </c>
      <c r="R135" s="13">
        <f t="shared" si="52"/>
        <v>0.55000000000000004</v>
      </c>
      <c r="S135" s="13">
        <f t="shared" si="37"/>
        <v>0</v>
      </c>
      <c r="T135" s="8">
        <f t="shared" si="38"/>
        <v>0</v>
      </c>
      <c r="U135" s="8">
        <f t="shared" si="53"/>
        <v>0</v>
      </c>
      <c r="V135" s="17">
        <v>32</v>
      </c>
      <c r="W135" s="16">
        <f t="shared" si="54"/>
        <v>8</v>
      </c>
      <c r="X135" s="10">
        <f t="shared" si="39"/>
        <v>327.60000000000002</v>
      </c>
      <c r="Y135" s="20">
        <f t="shared" si="55"/>
        <v>2326.98</v>
      </c>
      <c r="Z135" s="16">
        <v>1700088255</v>
      </c>
      <c r="AA135" s="17">
        <v>14973</v>
      </c>
      <c r="AB135" s="10">
        <f t="shared" si="40"/>
        <v>113543.6</v>
      </c>
      <c r="AC135" s="2">
        <f t="shared" si="41"/>
        <v>0.53187399999999996</v>
      </c>
      <c r="AD135" s="17">
        <v>66689</v>
      </c>
      <c r="AE135" s="2">
        <f t="shared" si="42"/>
        <v>0.53648799999999996</v>
      </c>
      <c r="AF135" s="2">
        <f t="shared" si="65"/>
        <v>0.46674199999999999</v>
      </c>
      <c r="AG135" s="39">
        <f t="shared" si="66"/>
        <v>0.46674199999999999</v>
      </c>
      <c r="AH135" s="40">
        <f t="shared" si="44"/>
        <v>0</v>
      </c>
      <c r="AI135" s="15">
        <f t="shared" si="56"/>
        <v>0.46674199999999999</v>
      </c>
      <c r="AJ135" s="17">
        <v>0</v>
      </c>
      <c r="AK135" s="17">
        <v>0</v>
      </c>
      <c r="AL135" s="12">
        <f t="shared" si="57"/>
        <v>0</v>
      </c>
      <c r="AM135" s="17">
        <v>0</v>
      </c>
      <c r="AN135"/>
      <c r="AO135" s="12">
        <f t="shared" si="58"/>
        <v>0</v>
      </c>
      <c r="AP135" s="12">
        <f t="shared" si="45"/>
        <v>12517294</v>
      </c>
      <c r="AQ135" s="12">
        <f t="shared" si="59"/>
        <v>12517294</v>
      </c>
      <c r="AR135" s="9">
        <v>15364444</v>
      </c>
      <c r="AS135" s="9">
        <f t="shared" si="67"/>
        <v>15364444</v>
      </c>
      <c r="AT135" s="78">
        <v>14990047</v>
      </c>
      <c r="AU135" s="12">
        <f t="shared" si="60"/>
        <v>0</v>
      </c>
      <c r="AV135" s="41" t="str">
        <f t="shared" si="61"/>
        <v>No</v>
      </c>
      <c r="AW135" s="9">
        <f t="shared" si="62"/>
        <v>0</v>
      </c>
      <c r="AX135" s="65">
        <f t="shared" si="63"/>
        <v>14990047</v>
      </c>
      <c r="AY135" s="71">
        <f t="shared" si="68"/>
        <v>15364444</v>
      </c>
      <c r="AZ135" s="55">
        <f t="shared" si="64"/>
        <v>374397</v>
      </c>
      <c r="BA135" s="17"/>
      <c r="BB135" s="4"/>
      <c r="BD135" s="4"/>
      <c r="BE135" s="4"/>
      <c r="BF135" s="4"/>
      <c r="BG135" s="4"/>
      <c r="BH135" s="4"/>
    </row>
    <row r="136" spans="1:60" ht="15" x14ac:dyDescent="0.25">
      <c r="A136" s="7" t="s">
        <v>101</v>
      </c>
      <c r="B136" s="7"/>
      <c r="C136" s="6"/>
      <c r="D136" s="6"/>
      <c r="E136" s="6"/>
      <c r="F136" s="1">
        <v>8</v>
      </c>
      <c r="G136" s="76">
        <v>42</v>
      </c>
      <c r="H136" s="7">
        <v>110</v>
      </c>
      <c r="I136" s="1" t="s">
        <v>191</v>
      </c>
      <c r="J136" s="37"/>
      <c r="K136" s="16">
        <v>2303.25</v>
      </c>
      <c r="L136" s="43"/>
      <c r="M136">
        <v>902</v>
      </c>
      <c r="N136" s="16">
        <f t="shared" si="48"/>
        <v>270.60000000000002</v>
      </c>
      <c r="O136" s="16">
        <f t="shared" si="49"/>
        <v>1381.95</v>
      </c>
      <c r="P136" s="16">
        <f t="shared" si="50"/>
        <v>0</v>
      </c>
      <c r="Q136" s="16">
        <f t="shared" si="51"/>
        <v>0</v>
      </c>
      <c r="R136" s="13">
        <f t="shared" si="52"/>
        <v>0.39</v>
      </c>
      <c r="S136" s="13">
        <f t="shared" si="37"/>
        <v>0</v>
      </c>
      <c r="T136" s="8">
        <f t="shared" si="38"/>
        <v>0</v>
      </c>
      <c r="U136" s="8">
        <f t="shared" si="53"/>
        <v>0</v>
      </c>
      <c r="V136" s="17">
        <v>158</v>
      </c>
      <c r="W136" s="16">
        <f t="shared" si="54"/>
        <v>39.5</v>
      </c>
      <c r="X136" s="10">
        <f t="shared" si="39"/>
        <v>270.60000000000002</v>
      </c>
      <c r="Y136" s="20">
        <f t="shared" si="55"/>
        <v>2613.35</v>
      </c>
      <c r="Z136" s="16">
        <v>2258221427.6700001</v>
      </c>
      <c r="AA136" s="17">
        <v>17525</v>
      </c>
      <c r="AB136" s="10">
        <f t="shared" si="40"/>
        <v>128857.14</v>
      </c>
      <c r="AC136" s="2">
        <f t="shared" si="41"/>
        <v>0.603607</v>
      </c>
      <c r="AD136" s="17">
        <v>70012</v>
      </c>
      <c r="AE136" s="2">
        <f t="shared" si="42"/>
        <v>0.56322000000000005</v>
      </c>
      <c r="AF136" s="2">
        <f t="shared" si="65"/>
        <v>0.40850900000000001</v>
      </c>
      <c r="AG136" s="39">
        <f t="shared" si="66"/>
        <v>0.40850900000000001</v>
      </c>
      <c r="AH136" s="40">
        <f t="shared" si="44"/>
        <v>0</v>
      </c>
      <c r="AI136" s="15">
        <f t="shared" si="56"/>
        <v>0.40850900000000001</v>
      </c>
      <c r="AJ136" s="17">
        <v>0</v>
      </c>
      <c r="AK136" s="17">
        <v>0</v>
      </c>
      <c r="AL136" s="12">
        <f t="shared" si="57"/>
        <v>0</v>
      </c>
      <c r="AM136" s="17">
        <v>0</v>
      </c>
      <c r="AN136"/>
      <c r="AO136" s="12">
        <f t="shared" si="58"/>
        <v>0</v>
      </c>
      <c r="AP136" s="12">
        <f t="shared" si="45"/>
        <v>12303825</v>
      </c>
      <c r="AQ136" s="12">
        <f t="shared" si="59"/>
        <v>12303825</v>
      </c>
      <c r="AR136" s="9">
        <v>10272197</v>
      </c>
      <c r="AS136" s="9">
        <f t="shared" si="67"/>
        <v>12303825</v>
      </c>
      <c r="AT136" s="78">
        <v>11134521</v>
      </c>
      <c r="AU136" s="12">
        <f t="shared" si="60"/>
        <v>1169304</v>
      </c>
      <c r="AV136" s="41" t="str">
        <f t="shared" si="61"/>
        <v>Yes</v>
      </c>
      <c r="AW136" s="9">
        <f t="shared" si="62"/>
        <v>233861</v>
      </c>
      <c r="AX136" s="65">
        <f t="shared" si="63"/>
        <v>11368382</v>
      </c>
      <c r="AY136" s="71">
        <f t="shared" si="68"/>
        <v>11368382</v>
      </c>
      <c r="AZ136" s="55">
        <f t="shared" si="64"/>
        <v>233861</v>
      </c>
      <c r="BA136" s="17"/>
      <c r="BB136" s="4"/>
      <c r="BD136" s="4"/>
      <c r="BE136" s="4"/>
      <c r="BF136" s="4"/>
      <c r="BG136" s="4"/>
      <c r="BH136" s="4"/>
    </row>
    <row r="137" spans="1:60" ht="15" x14ac:dyDescent="0.25">
      <c r="A137" s="7" t="s">
        <v>101</v>
      </c>
      <c r="B137" s="7"/>
      <c r="C137" s="6"/>
      <c r="D137" s="6"/>
      <c r="E137" s="6"/>
      <c r="F137" s="1">
        <v>8</v>
      </c>
      <c r="G137" s="76">
        <v>21</v>
      </c>
      <c r="H137" s="7">
        <v>111</v>
      </c>
      <c r="I137" s="1" t="s">
        <v>192</v>
      </c>
      <c r="J137" s="37"/>
      <c r="K137" s="16">
        <v>1426.28</v>
      </c>
      <c r="L137" s="43"/>
      <c r="M137">
        <v>652</v>
      </c>
      <c r="N137" s="16">
        <f t="shared" si="48"/>
        <v>195.6</v>
      </c>
      <c r="O137" s="16">
        <f t="shared" si="49"/>
        <v>855.77</v>
      </c>
      <c r="P137" s="16">
        <f t="shared" si="50"/>
        <v>0</v>
      </c>
      <c r="Q137" s="16">
        <f t="shared" si="51"/>
        <v>0</v>
      </c>
      <c r="R137" s="13">
        <f t="shared" si="52"/>
        <v>0.46</v>
      </c>
      <c r="S137" s="13">
        <f t="shared" si="37"/>
        <v>0</v>
      </c>
      <c r="T137" s="8">
        <f t="shared" si="38"/>
        <v>0</v>
      </c>
      <c r="U137" s="8">
        <f t="shared" si="53"/>
        <v>0</v>
      </c>
      <c r="V137" s="17">
        <v>37</v>
      </c>
      <c r="W137" s="16">
        <f t="shared" si="54"/>
        <v>9.25</v>
      </c>
      <c r="X137" s="10">
        <f t="shared" si="39"/>
        <v>195.6</v>
      </c>
      <c r="Y137" s="20">
        <f t="shared" si="55"/>
        <v>1631.1299999999999</v>
      </c>
      <c r="Z137" s="16">
        <v>1158177949.3299999</v>
      </c>
      <c r="AA137" s="17">
        <v>11671</v>
      </c>
      <c r="AB137" s="10">
        <f t="shared" si="40"/>
        <v>99235.54</v>
      </c>
      <c r="AC137" s="2">
        <f t="shared" si="41"/>
        <v>0.46484999999999999</v>
      </c>
      <c r="AD137" s="17">
        <v>79029</v>
      </c>
      <c r="AE137" s="2">
        <f t="shared" si="42"/>
        <v>0.63575800000000005</v>
      </c>
      <c r="AF137" s="2">
        <f t="shared" si="65"/>
        <v>0.48387799999999997</v>
      </c>
      <c r="AG137" s="39">
        <f t="shared" si="66"/>
        <v>0.48387799999999997</v>
      </c>
      <c r="AH137" s="40">
        <f t="shared" si="44"/>
        <v>0</v>
      </c>
      <c r="AI137" s="15">
        <f t="shared" si="56"/>
        <v>0.48387799999999997</v>
      </c>
      <c r="AJ137" s="17">
        <v>0</v>
      </c>
      <c r="AK137" s="17">
        <v>0</v>
      </c>
      <c r="AL137" s="12">
        <f t="shared" si="57"/>
        <v>0</v>
      </c>
      <c r="AM137" s="17">
        <v>0</v>
      </c>
      <c r="AN137"/>
      <c r="AO137" s="12">
        <f t="shared" si="58"/>
        <v>0</v>
      </c>
      <c r="AP137" s="12">
        <f t="shared" si="45"/>
        <v>9096313</v>
      </c>
      <c r="AQ137" s="12">
        <f t="shared" si="59"/>
        <v>9096313</v>
      </c>
      <c r="AR137" s="9">
        <v>9761632</v>
      </c>
      <c r="AS137" s="9">
        <f t="shared" si="67"/>
        <v>9096313</v>
      </c>
      <c r="AT137" s="78">
        <v>9802121</v>
      </c>
      <c r="AU137" s="12">
        <f t="shared" si="60"/>
        <v>0</v>
      </c>
      <c r="AV137" s="41" t="str">
        <f t="shared" si="61"/>
        <v>No</v>
      </c>
      <c r="AW137" s="9">
        <f t="shared" si="62"/>
        <v>0</v>
      </c>
      <c r="AX137" s="65">
        <f t="shared" si="63"/>
        <v>9802121</v>
      </c>
      <c r="AY137" s="71">
        <f t="shared" si="68"/>
        <v>9802121</v>
      </c>
      <c r="AZ137" s="55">
        <f t="shared" si="64"/>
        <v>0</v>
      </c>
      <c r="BA137" s="17"/>
      <c r="BB137" s="4"/>
      <c r="BD137" s="4"/>
      <c r="BE137" s="4"/>
      <c r="BF137" s="4"/>
      <c r="BG137" s="4"/>
      <c r="BH137" s="4"/>
    </row>
    <row r="138" spans="1:60" ht="15" x14ac:dyDescent="0.25">
      <c r="A138" s="7" t="s">
        <v>73</v>
      </c>
      <c r="B138" s="7"/>
      <c r="C138" s="6"/>
      <c r="D138" s="6"/>
      <c r="E138" s="6"/>
      <c r="F138" s="1">
        <v>8</v>
      </c>
      <c r="G138" s="75">
        <v>138</v>
      </c>
      <c r="H138" s="7">
        <v>112</v>
      </c>
      <c r="I138" s="1" t="s">
        <v>193</v>
      </c>
      <c r="J138" s="37"/>
      <c r="K138" s="16">
        <v>560.91</v>
      </c>
      <c r="L138" s="38"/>
      <c r="M138">
        <v>106</v>
      </c>
      <c r="N138" s="16">
        <f t="shared" si="48"/>
        <v>31.8</v>
      </c>
      <c r="O138" s="16">
        <f t="shared" si="49"/>
        <v>336.55</v>
      </c>
      <c r="P138" s="16">
        <f t="shared" si="50"/>
        <v>0</v>
      </c>
      <c r="Q138" s="16">
        <f t="shared" si="51"/>
        <v>0</v>
      </c>
      <c r="R138" s="13">
        <f t="shared" si="52"/>
        <v>0.19</v>
      </c>
      <c r="S138" s="13">
        <f t="shared" si="37"/>
        <v>0</v>
      </c>
      <c r="T138" s="8">
        <f t="shared" si="38"/>
        <v>0</v>
      </c>
      <c r="U138" s="8">
        <f t="shared" si="53"/>
        <v>0</v>
      </c>
      <c r="V138" s="17">
        <v>7</v>
      </c>
      <c r="W138" s="16">
        <f t="shared" si="54"/>
        <v>1.75</v>
      </c>
      <c r="X138" s="10">
        <f t="shared" si="39"/>
        <v>31.8</v>
      </c>
      <c r="Y138" s="20">
        <f t="shared" si="55"/>
        <v>594.45999999999992</v>
      </c>
      <c r="Z138" s="16">
        <v>563972042.66999996</v>
      </c>
      <c r="AA138" s="17">
        <v>4266</v>
      </c>
      <c r="AB138" s="10">
        <f t="shared" si="40"/>
        <v>132201.60000000001</v>
      </c>
      <c r="AC138" s="2">
        <f t="shared" si="41"/>
        <v>0.61927299999999996</v>
      </c>
      <c r="AD138" s="17">
        <v>91788</v>
      </c>
      <c r="AE138" s="2">
        <f t="shared" si="42"/>
        <v>0.73839999999999995</v>
      </c>
      <c r="AF138" s="2">
        <f t="shared" si="65"/>
        <v>0.34498899999999999</v>
      </c>
      <c r="AG138" s="39">
        <f t="shared" si="66"/>
        <v>0.34498899999999999</v>
      </c>
      <c r="AH138" s="40">
        <f t="shared" si="44"/>
        <v>0</v>
      </c>
      <c r="AI138" s="15">
        <f t="shared" si="56"/>
        <v>0.34498899999999999</v>
      </c>
      <c r="AJ138" s="17">
        <v>0</v>
      </c>
      <c r="AK138" s="45">
        <v>0</v>
      </c>
      <c r="AL138" s="12">
        <f t="shared" si="57"/>
        <v>0</v>
      </c>
      <c r="AM138" s="17">
        <v>161</v>
      </c>
      <c r="AN138">
        <v>4</v>
      </c>
      <c r="AO138" s="12">
        <f t="shared" si="58"/>
        <v>64400</v>
      </c>
      <c r="AP138" s="12">
        <f t="shared" si="45"/>
        <v>2363572</v>
      </c>
      <c r="AQ138" s="12">
        <f t="shared" si="59"/>
        <v>2427972</v>
      </c>
      <c r="AR138" s="9">
        <v>3073015</v>
      </c>
      <c r="AS138" s="9">
        <f t="shared" si="67"/>
        <v>2427972</v>
      </c>
      <c r="AT138" s="78">
        <v>2670987</v>
      </c>
      <c r="AU138" s="12">
        <f t="shared" si="60"/>
        <v>0</v>
      </c>
      <c r="AV138" s="41" t="str">
        <f t="shared" si="61"/>
        <v>No</v>
      </c>
      <c r="AW138" s="9">
        <f t="shared" si="62"/>
        <v>0</v>
      </c>
      <c r="AX138" s="65">
        <f t="shared" si="63"/>
        <v>2670987</v>
      </c>
      <c r="AY138" s="71">
        <f t="shared" si="68"/>
        <v>2670987</v>
      </c>
      <c r="AZ138" s="55">
        <f t="shared" si="64"/>
        <v>0</v>
      </c>
      <c r="BA138" s="17"/>
      <c r="BB138" s="4"/>
      <c r="BD138" s="4"/>
      <c r="BE138" s="4"/>
      <c r="BF138" s="4"/>
      <c r="BG138" s="4"/>
      <c r="BH138" s="4"/>
    </row>
    <row r="139" spans="1:60" ht="15" x14ac:dyDescent="0.25">
      <c r="A139" s="7" t="s">
        <v>77</v>
      </c>
      <c r="B139" s="7"/>
      <c r="C139" s="6"/>
      <c r="D139" s="6"/>
      <c r="E139" s="6"/>
      <c r="F139" s="1">
        <v>6</v>
      </c>
      <c r="G139" s="75">
        <v>62</v>
      </c>
      <c r="H139" s="7">
        <v>113</v>
      </c>
      <c r="I139" s="1" t="s">
        <v>194</v>
      </c>
      <c r="J139" s="37"/>
      <c r="K139" s="16">
        <v>1231.99</v>
      </c>
      <c r="L139" s="38"/>
      <c r="M139">
        <v>287</v>
      </c>
      <c r="N139" s="16">
        <f t="shared" si="48"/>
        <v>86.1</v>
      </c>
      <c r="O139" s="16">
        <f t="shared" si="49"/>
        <v>739.19</v>
      </c>
      <c r="P139" s="16">
        <f t="shared" si="50"/>
        <v>0</v>
      </c>
      <c r="Q139" s="16">
        <f t="shared" si="51"/>
        <v>0</v>
      </c>
      <c r="R139" s="13">
        <f t="shared" si="52"/>
        <v>0.23</v>
      </c>
      <c r="S139" s="13">
        <f t="shared" si="37"/>
        <v>0</v>
      </c>
      <c r="T139" s="8">
        <f t="shared" si="38"/>
        <v>0</v>
      </c>
      <c r="U139" s="8">
        <f t="shared" si="53"/>
        <v>0</v>
      </c>
      <c r="V139" s="17">
        <v>35</v>
      </c>
      <c r="W139" s="16">
        <f t="shared" si="54"/>
        <v>8.75</v>
      </c>
      <c r="X139" s="10">
        <f t="shared" si="39"/>
        <v>86.1</v>
      </c>
      <c r="Y139" s="20">
        <f t="shared" si="55"/>
        <v>1326.84</v>
      </c>
      <c r="Z139" s="16">
        <v>1320886510.6700001</v>
      </c>
      <c r="AA139" s="17">
        <v>9384</v>
      </c>
      <c r="AB139" s="10">
        <f t="shared" si="40"/>
        <v>140759.43</v>
      </c>
      <c r="AC139" s="2">
        <f t="shared" si="41"/>
        <v>0.65936099999999997</v>
      </c>
      <c r="AD139" s="17">
        <v>97754</v>
      </c>
      <c r="AE139" s="2">
        <f t="shared" si="42"/>
        <v>0.78639400000000004</v>
      </c>
      <c r="AF139" s="2">
        <f t="shared" si="65"/>
        <v>0.30252899999999999</v>
      </c>
      <c r="AG139" s="39">
        <f t="shared" si="66"/>
        <v>0.30252899999999999</v>
      </c>
      <c r="AH139" s="40">
        <f t="shared" si="44"/>
        <v>0</v>
      </c>
      <c r="AI139" s="15">
        <f t="shared" si="56"/>
        <v>0.30252899999999999</v>
      </c>
      <c r="AJ139" s="17">
        <v>0</v>
      </c>
      <c r="AK139" s="17">
        <v>0</v>
      </c>
      <c r="AL139" s="12">
        <f t="shared" si="57"/>
        <v>0</v>
      </c>
      <c r="AM139" s="17">
        <v>0</v>
      </c>
      <c r="AN139"/>
      <c r="AO139" s="12">
        <f t="shared" si="58"/>
        <v>0</v>
      </c>
      <c r="AP139" s="12">
        <f t="shared" si="45"/>
        <v>4626222</v>
      </c>
      <c r="AQ139" s="12">
        <f t="shared" si="59"/>
        <v>4626222</v>
      </c>
      <c r="AR139" s="9">
        <v>4363751</v>
      </c>
      <c r="AS139" s="9">
        <f t="shared" si="67"/>
        <v>4626222</v>
      </c>
      <c r="AT139" s="78">
        <v>4544357</v>
      </c>
      <c r="AU139" s="12">
        <f t="shared" si="60"/>
        <v>81865</v>
      </c>
      <c r="AV139" s="41" t="str">
        <f t="shared" si="61"/>
        <v>Yes</v>
      </c>
      <c r="AW139" s="9">
        <f t="shared" si="62"/>
        <v>16373</v>
      </c>
      <c r="AX139" s="65">
        <f t="shared" si="63"/>
        <v>4560730</v>
      </c>
      <c r="AY139" s="71">
        <f t="shared" si="68"/>
        <v>4560730</v>
      </c>
      <c r="AZ139" s="55">
        <f t="shared" si="64"/>
        <v>16373</v>
      </c>
      <c r="BA139" s="17"/>
      <c r="BB139" s="4"/>
      <c r="BD139" s="4"/>
      <c r="BE139" s="4"/>
      <c r="BF139" s="4"/>
      <c r="BG139" s="4"/>
      <c r="BH139" s="4"/>
    </row>
    <row r="140" spans="1:60" ht="15" x14ac:dyDescent="0.25">
      <c r="A140" s="7" t="s">
        <v>77</v>
      </c>
      <c r="B140" s="7"/>
      <c r="C140" s="6"/>
      <c r="D140" s="6"/>
      <c r="E140" s="6"/>
      <c r="F140" s="1">
        <v>7</v>
      </c>
      <c r="G140" s="77">
        <v>50</v>
      </c>
      <c r="H140" s="7">
        <v>114</v>
      </c>
      <c r="I140" s="1" t="s">
        <v>195</v>
      </c>
      <c r="J140" s="37"/>
      <c r="K140" s="16">
        <v>633</v>
      </c>
      <c r="L140" s="43"/>
      <c r="M140">
        <v>149</v>
      </c>
      <c r="N140" s="16">
        <f t="shared" si="48"/>
        <v>44.7</v>
      </c>
      <c r="O140" s="16">
        <f t="shared" si="49"/>
        <v>379.8</v>
      </c>
      <c r="P140" s="16">
        <f t="shared" si="50"/>
        <v>0</v>
      </c>
      <c r="Q140" s="16">
        <f t="shared" si="51"/>
        <v>0</v>
      </c>
      <c r="R140" s="13">
        <f t="shared" si="52"/>
        <v>0.24</v>
      </c>
      <c r="S140" s="13">
        <f t="shared" si="37"/>
        <v>0</v>
      </c>
      <c r="T140" s="8">
        <f t="shared" si="38"/>
        <v>0</v>
      </c>
      <c r="U140" s="8">
        <f t="shared" si="53"/>
        <v>0</v>
      </c>
      <c r="V140" s="17">
        <v>8</v>
      </c>
      <c r="W140" s="16">
        <f t="shared" si="54"/>
        <v>2</v>
      </c>
      <c r="X140" s="10">
        <f t="shared" si="39"/>
        <v>44.7</v>
      </c>
      <c r="Y140" s="20">
        <f t="shared" si="55"/>
        <v>679.7</v>
      </c>
      <c r="Z140" s="16">
        <v>737606418</v>
      </c>
      <c r="AA140" s="17">
        <v>4788</v>
      </c>
      <c r="AB140" s="10">
        <f t="shared" si="40"/>
        <v>154053.14000000001</v>
      </c>
      <c r="AC140" s="2">
        <f t="shared" si="41"/>
        <v>0.72163299999999997</v>
      </c>
      <c r="AD140" s="17">
        <v>87885</v>
      </c>
      <c r="AE140" s="2">
        <f t="shared" si="42"/>
        <v>0.70700200000000002</v>
      </c>
      <c r="AF140" s="2">
        <f t="shared" si="65"/>
        <v>0.28275600000000001</v>
      </c>
      <c r="AG140" s="39">
        <f t="shared" si="66"/>
        <v>0.28275600000000001</v>
      </c>
      <c r="AH140" s="40">
        <f t="shared" si="44"/>
        <v>0</v>
      </c>
      <c r="AI140" s="15">
        <f t="shared" si="56"/>
        <v>0.28275600000000001</v>
      </c>
      <c r="AJ140" s="17">
        <v>0</v>
      </c>
      <c r="AK140" s="45">
        <v>0</v>
      </c>
      <c r="AL140" s="12">
        <f t="shared" si="57"/>
        <v>0</v>
      </c>
      <c r="AM140" s="17">
        <v>149</v>
      </c>
      <c r="AN140">
        <v>4</v>
      </c>
      <c r="AO140" s="12">
        <f t="shared" si="58"/>
        <v>59600</v>
      </c>
      <c r="AP140" s="12">
        <f t="shared" si="45"/>
        <v>2214981</v>
      </c>
      <c r="AQ140" s="12">
        <f t="shared" si="59"/>
        <v>2274581</v>
      </c>
      <c r="AR140" s="9">
        <v>3012017</v>
      </c>
      <c r="AS140" s="9">
        <f t="shared" si="67"/>
        <v>2274581</v>
      </c>
      <c r="AT140" s="78">
        <v>2952496</v>
      </c>
      <c r="AU140" s="12">
        <f t="shared" si="60"/>
        <v>0</v>
      </c>
      <c r="AV140" s="41" t="str">
        <f t="shared" si="61"/>
        <v>No</v>
      </c>
      <c r="AW140" s="9">
        <f t="shared" si="62"/>
        <v>0</v>
      </c>
      <c r="AX140" s="65">
        <f t="shared" si="63"/>
        <v>2952496</v>
      </c>
      <c r="AY140" s="71">
        <f t="shared" si="68"/>
        <v>2952496</v>
      </c>
      <c r="AZ140" s="55">
        <f t="shared" si="64"/>
        <v>0</v>
      </c>
      <c r="BA140" s="17"/>
      <c r="BB140" s="4"/>
      <c r="BD140" s="4"/>
      <c r="BE140" s="4"/>
      <c r="BF140" s="4"/>
      <c r="BG140" s="4"/>
      <c r="BH140" s="4"/>
    </row>
    <row r="141" spans="1:60" ht="15" x14ac:dyDescent="0.25">
      <c r="A141" s="7" t="s">
        <v>77</v>
      </c>
      <c r="B141" s="7"/>
      <c r="C141" s="6"/>
      <c r="D141" s="6"/>
      <c r="E141" s="6"/>
      <c r="F141" s="1">
        <v>6</v>
      </c>
      <c r="G141" s="75">
        <v>71</v>
      </c>
      <c r="H141" s="7">
        <v>115</v>
      </c>
      <c r="I141" s="1" t="s">
        <v>196</v>
      </c>
      <c r="J141" s="37"/>
      <c r="K141" s="16">
        <v>1296.68</v>
      </c>
      <c r="L141" s="38"/>
      <c r="M141">
        <v>254</v>
      </c>
      <c r="N141" s="16">
        <f t="shared" si="48"/>
        <v>76.2</v>
      </c>
      <c r="O141" s="16">
        <f t="shared" si="49"/>
        <v>778.01</v>
      </c>
      <c r="P141" s="16">
        <f t="shared" si="50"/>
        <v>0</v>
      </c>
      <c r="Q141" s="16">
        <f t="shared" si="51"/>
        <v>0</v>
      </c>
      <c r="R141" s="13">
        <f t="shared" si="52"/>
        <v>0.2</v>
      </c>
      <c r="S141" s="13">
        <f t="shared" si="37"/>
        <v>0</v>
      </c>
      <c r="T141" s="8">
        <f t="shared" si="38"/>
        <v>0</v>
      </c>
      <c r="U141" s="8">
        <f t="shared" si="53"/>
        <v>0</v>
      </c>
      <c r="V141" s="17">
        <v>30</v>
      </c>
      <c r="W141" s="16">
        <f t="shared" si="54"/>
        <v>7.5</v>
      </c>
      <c r="X141" s="10">
        <f t="shared" si="39"/>
        <v>76.2</v>
      </c>
      <c r="Y141" s="20">
        <f t="shared" si="55"/>
        <v>1380.38</v>
      </c>
      <c r="Z141" s="16">
        <v>1311625576</v>
      </c>
      <c r="AA141" s="17">
        <v>9401</v>
      </c>
      <c r="AB141" s="10">
        <f t="shared" si="40"/>
        <v>139519.79</v>
      </c>
      <c r="AC141" s="2">
        <f t="shared" si="41"/>
        <v>0.65355399999999997</v>
      </c>
      <c r="AD141" s="17">
        <v>106667</v>
      </c>
      <c r="AE141" s="2">
        <f t="shared" si="42"/>
        <v>0.85809599999999997</v>
      </c>
      <c r="AF141" s="2">
        <f t="shared" si="65"/>
        <v>0.28508299999999998</v>
      </c>
      <c r="AG141" s="39">
        <f t="shared" si="66"/>
        <v>0.28508299999999998</v>
      </c>
      <c r="AH141" s="40">
        <f t="shared" si="44"/>
        <v>0</v>
      </c>
      <c r="AI141" s="15">
        <f t="shared" si="56"/>
        <v>0.28508299999999998</v>
      </c>
      <c r="AJ141" s="17">
        <v>1296</v>
      </c>
      <c r="AK141" s="17">
        <v>13</v>
      </c>
      <c r="AL141" s="12">
        <f t="shared" si="57"/>
        <v>1684800</v>
      </c>
      <c r="AM141" s="17">
        <v>0</v>
      </c>
      <c r="AN141"/>
      <c r="AO141" s="12">
        <f t="shared" si="58"/>
        <v>0</v>
      </c>
      <c r="AP141" s="12">
        <f t="shared" si="45"/>
        <v>4535351</v>
      </c>
      <c r="AQ141" s="12">
        <f t="shared" si="59"/>
        <v>6220151</v>
      </c>
      <c r="AR141" s="9">
        <v>5297609</v>
      </c>
      <c r="AS141" s="9">
        <f t="shared" si="67"/>
        <v>6220151</v>
      </c>
      <c r="AT141" s="78">
        <v>5142865</v>
      </c>
      <c r="AU141" s="12">
        <f t="shared" si="60"/>
        <v>1077286</v>
      </c>
      <c r="AV141" s="41" t="str">
        <f t="shared" si="61"/>
        <v>Yes</v>
      </c>
      <c r="AW141" s="9">
        <f t="shared" si="62"/>
        <v>215457</v>
      </c>
      <c r="AX141" s="65">
        <f t="shared" si="63"/>
        <v>5358322</v>
      </c>
      <c r="AY141" s="71">
        <f t="shared" si="68"/>
        <v>5358322</v>
      </c>
      <c r="AZ141" s="55">
        <f t="shared" si="64"/>
        <v>215457</v>
      </c>
      <c r="BA141" s="17"/>
      <c r="BB141" s="4"/>
      <c r="BD141" s="4"/>
      <c r="BE141" s="4"/>
      <c r="BF141" s="4"/>
      <c r="BG141" s="4"/>
      <c r="BH141" s="4"/>
    </row>
    <row r="142" spans="1:60" ht="15" x14ac:dyDescent="0.25">
      <c r="A142" s="7" t="s">
        <v>88</v>
      </c>
      <c r="B142" s="42"/>
      <c r="C142" s="6">
        <v>1</v>
      </c>
      <c r="D142" s="6">
        <v>1</v>
      </c>
      <c r="E142" s="6"/>
      <c r="F142" s="1">
        <v>10</v>
      </c>
      <c r="G142" s="76">
        <v>37</v>
      </c>
      <c r="H142" s="7">
        <v>116</v>
      </c>
      <c r="I142" s="1" t="s">
        <v>197</v>
      </c>
      <c r="J142" s="37"/>
      <c r="K142" s="16">
        <v>1120.96</v>
      </c>
      <c r="L142" s="43"/>
      <c r="M142">
        <v>593</v>
      </c>
      <c r="N142" s="16">
        <f t="shared" si="48"/>
        <v>177.9</v>
      </c>
      <c r="O142" s="16">
        <f t="shared" si="49"/>
        <v>672.58</v>
      </c>
      <c r="P142" s="16">
        <f t="shared" si="50"/>
        <v>0</v>
      </c>
      <c r="Q142" s="16">
        <f t="shared" si="51"/>
        <v>0</v>
      </c>
      <c r="R142" s="13">
        <f t="shared" si="52"/>
        <v>0.53</v>
      </c>
      <c r="S142" s="13">
        <f t="shared" si="37"/>
        <v>0</v>
      </c>
      <c r="T142" s="8">
        <f t="shared" si="38"/>
        <v>0</v>
      </c>
      <c r="U142" s="8">
        <f t="shared" si="53"/>
        <v>0</v>
      </c>
      <c r="V142" s="17">
        <v>52</v>
      </c>
      <c r="W142" s="16">
        <f t="shared" si="54"/>
        <v>13</v>
      </c>
      <c r="X142" s="10">
        <f t="shared" si="39"/>
        <v>177.9</v>
      </c>
      <c r="Y142" s="20">
        <f t="shared" si="55"/>
        <v>1311.8600000000001</v>
      </c>
      <c r="Z142" s="16">
        <v>1140751323.3299999</v>
      </c>
      <c r="AA142" s="17">
        <v>9224</v>
      </c>
      <c r="AB142" s="10">
        <f t="shared" si="40"/>
        <v>123672.09</v>
      </c>
      <c r="AC142" s="2">
        <f t="shared" si="41"/>
        <v>0.57931900000000003</v>
      </c>
      <c r="AD142" s="17">
        <v>64320</v>
      </c>
      <c r="AE142" s="2">
        <f t="shared" si="42"/>
        <v>0.51742999999999995</v>
      </c>
      <c r="AF142" s="2">
        <f t="shared" si="65"/>
        <v>0.43924800000000003</v>
      </c>
      <c r="AG142" s="39">
        <f t="shared" si="66"/>
        <v>0.43924800000000003</v>
      </c>
      <c r="AH142" s="40">
        <f t="shared" si="44"/>
        <v>0</v>
      </c>
      <c r="AI142" s="15">
        <f t="shared" si="56"/>
        <v>0.43924800000000003</v>
      </c>
      <c r="AJ142" s="17">
        <v>0</v>
      </c>
      <c r="AK142" s="17">
        <v>0</v>
      </c>
      <c r="AL142" s="12">
        <f t="shared" si="57"/>
        <v>0</v>
      </c>
      <c r="AM142" s="17">
        <v>0</v>
      </c>
      <c r="AN142"/>
      <c r="AO142" s="12">
        <f t="shared" si="58"/>
        <v>0</v>
      </c>
      <c r="AP142" s="12">
        <f t="shared" si="45"/>
        <v>6641072</v>
      </c>
      <c r="AQ142" s="12">
        <f t="shared" si="59"/>
        <v>6641072</v>
      </c>
      <c r="AR142" s="9">
        <v>8340282</v>
      </c>
      <c r="AS142" s="9">
        <f t="shared" si="67"/>
        <v>8340282</v>
      </c>
      <c r="AT142" s="78">
        <v>8340282</v>
      </c>
      <c r="AU142" s="12">
        <f t="shared" si="60"/>
        <v>0</v>
      </c>
      <c r="AV142" s="41" t="str">
        <f t="shared" si="61"/>
        <v>No</v>
      </c>
      <c r="AW142" s="9">
        <f t="shared" si="62"/>
        <v>0</v>
      </c>
      <c r="AX142" s="65">
        <f t="shared" si="63"/>
        <v>8340282</v>
      </c>
      <c r="AY142" s="71">
        <f t="shared" si="68"/>
        <v>8340282</v>
      </c>
      <c r="AZ142" s="55">
        <f t="shared" si="64"/>
        <v>0</v>
      </c>
      <c r="BA142" s="17"/>
      <c r="BB142" s="4"/>
      <c r="BD142" s="4"/>
      <c r="BE142" s="4"/>
      <c r="BF142" s="4"/>
      <c r="BG142" s="4"/>
      <c r="BH142" s="4"/>
    </row>
    <row r="143" spans="1:60" ht="15" x14ac:dyDescent="0.25">
      <c r="A143" s="7" t="s">
        <v>115</v>
      </c>
      <c r="B143" s="7"/>
      <c r="C143" s="6"/>
      <c r="D143" s="6"/>
      <c r="E143" s="6"/>
      <c r="F143" s="1">
        <v>1</v>
      </c>
      <c r="G143" s="75">
        <v>143</v>
      </c>
      <c r="H143" s="7">
        <v>117</v>
      </c>
      <c r="I143" s="1" t="s">
        <v>198</v>
      </c>
      <c r="J143" s="37"/>
      <c r="K143" s="16">
        <v>1174.8499999999999</v>
      </c>
      <c r="L143" s="38"/>
      <c r="M143">
        <v>119</v>
      </c>
      <c r="N143" s="16">
        <f t="shared" si="48"/>
        <v>35.700000000000003</v>
      </c>
      <c r="O143" s="16">
        <f t="shared" si="49"/>
        <v>704.91</v>
      </c>
      <c r="P143" s="16">
        <f t="shared" si="50"/>
        <v>0</v>
      </c>
      <c r="Q143" s="16">
        <f t="shared" si="51"/>
        <v>0</v>
      </c>
      <c r="R143" s="13">
        <f t="shared" si="52"/>
        <v>0.1</v>
      </c>
      <c r="S143" s="13">
        <f t="shared" si="37"/>
        <v>0</v>
      </c>
      <c r="T143" s="8">
        <f t="shared" si="38"/>
        <v>0</v>
      </c>
      <c r="U143" s="8">
        <f t="shared" si="53"/>
        <v>0</v>
      </c>
      <c r="V143" s="17">
        <v>15</v>
      </c>
      <c r="W143" s="16">
        <f t="shared" si="54"/>
        <v>3.75</v>
      </c>
      <c r="X143" s="10">
        <f t="shared" si="39"/>
        <v>35.700000000000003</v>
      </c>
      <c r="Y143" s="20">
        <f t="shared" si="55"/>
        <v>1214.3</v>
      </c>
      <c r="Z143" s="16">
        <v>2384779519.6700001</v>
      </c>
      <c r="AA143" s="17">
        <v>8765</v>
      </c>
      <c r="AB143" s="10">
        <f t="shared" si="40"/>
        <v>272079.81</v>
      </c>
      <c r="AC143" s="2">
        <f t="shared" si="41"/>
        <v>1.2745070000000001</v>
      </c>
      <c r="AD143" s="17">
        <v>135928</v>
      </c>
      <c r="AE143" s="2">
        <f t="shared" si="42"/>
        <v>1.0934889999999999</v>
      </c>
      <c r="AF143" s="2">
        <f t="shared" si="65"/>
        <v>-0.22020200000000001</v>
      </c>
      <c r="AG143" s="39">
        <f t="shared" si="66"/>
        <v>0.01</v>
      </c>
      <c r="AH143" s="40">
        <f t="shared" si="44"/>
        <v>0</v>
      </c>
      <c r="AI143" s="15">
        <f t="shared" si="56"/>
        <v>0.01</v>
      </c>
      <c r="AJ143" s="17">
        <v>369</v>
      </c>
      <c r="AK143" s="17">
        <v>4</v>
      </c>
      <c r="AL143" s="12">
        <f t="shared" si="57"/>
        <v>147600</v>
      </c>
      <c r="AM143" s="17">
        <v>0</v>
      </c>
      <c r="AN143"/>
      <c r="AO143" s="12">
        <f t="shared" si="58"/>
        <v>0</v>
      </c>
      <c r="AP143" s="12">
        <f t="shared" si="45"/>
        <v>139948</v>
      </c>
      <c r="AQ143" s="12">
        <f t="shared" si="59"/>
        <v>287548</v>
      </c>
      <c r="AR143" s="9">
        <v>180135</v>
      </c>
      <c r="AS143" s="9">
        <f t="shared" si="67"/>
        <v>287548</v>
      </c>
      <c r="AT143" s="78">
        <v>212468</v>
      </c>
      <c r="AU143" s="12">
        <f t="shared" si="60"/>
        <v>75080</v>
      </c>
      <c r="AV143" s="41" t="str">
        <f t="shared" si="61"/>
        <v>Yes</v>
      </c>
      <c r="AW143" s="9">
        <f t="shared" si="62"/>
        <v>15016</v>
      </c>
      <c r="AX143" s="65">
        <f t="shared" si="63"/>
        <v>227484</v>
      </c>
      <c r="AY143" s="71">
        <f t="shared" si="68"/>
        <v>227484</v>
      </c>
      <c r="AZ143" s="55">
        <f t="shared" si="64"/>
        <v>15016</v>
      </c>
      <c r="BA143" s="17"/>
      <c r="BB143" s="4"/>
      <c r="BD143" s="4"/>
      <c r="BE143" s="4"/>
      <c r="BF143" s="4"/>
      <c r="BG143" s="4"/>
      <c r="BH143" s="4"/>
    </row>
    <row r="144" spans="1:60" ht="15" x14ac:dyDescent="0.25">
      <c r="A144" s="7" t="s">
        <v>115</v>
      </c>
      <c r="B144" s="7"/>
      <c r="C144" s="6"/>
      <c r="D144" s="6"/>
      <c r="E144" s="6"/>
      <c r="F144" s="1">
        <v>1</v>
      </c>
      <c r="G144" s="75">
        <v>156</v>
      </c>
      <c r="H144" s="7">
        <v>118</v>
      </c>
      <c r="I144" s="1" t="s">
        <v>199</v>
      </c>
      <c r="J144" s="37"/>
      <c r="K144" s="16">
        <v>4545.4799999999996</v>
      </c>
      <c r="L144" s="38"/>
      <c r="M144">
        <v>321</v>
      </c>
      <c r="N144" s="16">
        <f t="shared" si="48"/>
        <v>96.3</v>
      </c>
      <c r="O144" s="16">
        <f t="shared" si="49"/>
        <v>2727.29</v>
      </c>
      <c r="P144" s="16">
        <f t="shared" si="50"/>
        <v>0</v>
      </c>
      <c r="Q144" s="16">
        <f t="shared" si="51"/>
        <v>0</v>
      </c>
      <c r="R144" s="13">
        <f t="shared" si="52"/>
        <v>7.0000000000000007E-2</v>
      </c>
      <c r="S144" s="13">
        <f t="shared" si="37"/>
        <v>0</v>
      </c>
      <c r="T144" s="8">
        <f t="shared" si="38"/>
        <v>0</v>
      </c>
      <c r="U144" s="8">
        <f t="shared" si="53"/>
        <v>0</v>
      </c>
      <c r="V144" s="17">
        <v>84</v>
      </c>
      <c r="W144" s="16">
        <f t="shared" si="54"/>
        <v>21</v>
      </c>
      <c r="X144" s="10">
        <f t="shared" si="39"/>
        <v>96.3</v>
      </c>
      <c r="Y144" s="20">
        <f t="shared" si="55"/>
        <v>4662.78</v>
      </c>
      <c r="Z144" s="16">
        <v>7355273457.3299999</v>
      </c>
      <c r="AA144" s="17">
        <v>25033</v>
      </c>
      <c r="AB144" s="10">
        <f t="shared" si="40"/>
        <v>293823.09000000003</v>
      </c>
      <c r="AC144" s="2">
        <f t="shared" si="41"/>
        <v>1.3763590000000001</v>
      </c>
      <c r="AD144" s="17">
        <v>152630</v>
      </c>
      <c r="AE144" s="2">
        <f t="shared" si="42"/>
        <v>1.227851</v>
      </c>
      <c r="AF144" s="2">
        <f t="shared" si="65"/>
        <v>-0.33180700000000002</v>
      </c>
      <c r="AG144" s="39">
        <f t="shared" si="66"/>
        <v>0.01</v>
      </c>
      <c r="AH144" s="40">
        <f t="shared" si="44"/>
        <v>0</v>
      </c>
      <c r="AI144" s="15">
        <f t="shared" si="56"/>
        <v>0.01</v>
      </c>
      <c r="AJ144" s="17">
        <v>0</v>
      </c>
      <c r="AK144" s="17">
        <v>0</v>
      </c>
      <c r="AL144" s="12">
        <f t="shared" si="57"/>
        <v>0</v>
      </c>
      <c r="AM144" s="17">
        <v>0</v>
      </c>
      <c r="AN144"/>
      <c r="AO144" s="12">
        <f t="shared" si="58"/>
        <v>0</v>
      </c>
      <c r="AP144" s="12">
        <f t="shared" si="45"/>
        <v>537385</v>
      </c>
      <c r="AQ144" s="12">
        <f t="shared" si="59"/>
        <v>537385</v>
      </c>
      <c r="AR144" s="9">
        <v>571648</v>
      </c>
      <c r="AS144" s="9">
        <f t="shared" si="67"/>
        <v>537385</v>
      </c>
      <c r="AT144" s="78">
        <v>568700</v>
      </c>
      <c r="AU144" s="12">
        <f t="shared" si="60"/>
        <v>0</v>
      </c>
      <c r="AV144" s="41" t="str">
        <f t="shared" si="61"/>
        <v>No</v>
      </c>
      <c r="AW144" s="9">
        <f t="shared" si="62"/>
        <v>0</v>
      </c>
      <c r="AX144" s="65">
        <f t="shared" si="63"/>
        <v>568700</v>
      </c>
      <c r="AY144" s="71">
        <f t="shared" si="68"/>
        <v>568700</v>
      </c>
      <c r="AZ144" s="55">
        <f t="shared" si="64"/>
        <v>0</v>
      </c>
      <c r="BA144" s="17"/>
      <c r="BB144" s="4"/>
      <c r="BD144" s="4"/>
      <c r="BE144" s="4"/>
      <c r="BF144" s="4"/>
      <c r="BG144" s="4"/>
      <c r="BH144" s="4"/>
    </row>
    <row r="145" spans="1:60" ht="15" x14ac:dyDescent="0.25">
      <c r="A145" s="7" t="s">
        <v>83</v>
      </c>
      <c r="B145" s="7"/>
      <c r="C145" s="6"/>
      <c r="D145" s="6"/>
      <c r="E145" s="6"/>
      <c r="F145" s="1">
        <v>6</v>
      </c>
      <c r="G145" s="75">
        <v>74</v>
      </c>
      <c r="H145" s="7">
        <v>119</v>
      </c>
      <c r="I145" s="1" t="s">
        <v>200</v>
      </c>
      <c r="J145" s="37"/>
      <c r="K145" s="16">
        <v>2678.98</v>
      </c>
      <c r="L145" s="38"/>
      <c r="M145">
        <v>535</v>
      </c>
      <c r="N145" s="16">
        <f t="shared" si="48"/>
        <v>160.5</v>
      </c>
      <c r="O145" s="16">
        <f t="shared" si="49"/>
        <v>1607.39</v>
      </c>
      <c r="P145" s="16">
        <f t="shared" si="50"/>
        <v>0</v>
      </c>
      <c r="Q145" s="16">
        <f t="shared" si="51"/>
        <v>0</v>
      </c>
      <c r="R145" s="13">
        <f t="shared" si="52"/>
        <v>0.2</v>
      </c>
      <c r="S145" s="13">
        <f t="shared" si="37"/>
        <v>0</v>
      </c>
      <c r="T145" s="8">
        <f t="shared" si="38"/>
        <v>0</v>
      </c>
      <c r="U145" s="8">
        <f t="shared" si="53"/>
        <v>0</v>
      </c>
      <c r="V145" s="17">
        <v>229</v>
      </c>
      <c r="W145" s="16">
        <f t="shared" si="54"/>
        <v>57.25</v>
      </c>
      <c r="X145" s="10">
        <f t="shared" si="39"/>
        <v>160.5</v>
      </c>
      <c r="Y145" s="20">
        <f t="shared" si="55"/>
        <v>2896.73</v>
      </c>
      <c r="Z145" s="16">
        <v>3420223098.3299999</v>
      </c>
      <c r="AA145" s="17">
        <v>20845</v>
      </c>
      <c r="AB145" s="10">
        <f t="shared" si="40"/>
        <v>164078.82</v>
      </c>
      <c r="AC145" s="2">
        <f t="shared" si="41"/>
        <v>0.76859599999999995</v>
      </c>
      <c r="AD145" s="17">
        <v>85123</v>
      </c>
      <c r="AE145" s="2">
        <f t="shared" si="42"/>
        <v>0.684782</v>
      </c>
      <c r="AF145" s="2">
        <f t="shared" si="65"/>
        <v>0.256548</v>
      </c>
      <c r="AG145" s="39">
        <f t="shared" si="66"/>
        <v>0.256548</v>
      </c>
      <c r="AH145" s="40">
        <f t="shared" si="44"/>
        <v>0</v>
      </c>
      <c r="AI145" s="15">
        <f t="shared" si="56"/>
        <v>0.256548</v>
      </c>
      <c r="AJ145" s="17">
        <v>0</v>
      </c>
      <c r="AK145" s="17">
        <v>0</v>
      </c>
      <c r="AL145" s="12">
        <f t="shared" si="57"/>
        <v>0</v>
      </c>
      <c r="AM145" s="17">
        <v>0</v>
      </c>
      <c r="AN145"/>
      <c r="AO145" s="12">
        <f t="shared" si="58"/>
        <v>0</v>
      </c>
      <c r="AP145" s="12">
        <f t="shared" si="45"/>
        <v>8564807</v>
      </c>
      <c r="AQ145" s="12">
        <f t="shared" si="59"/>
        <v>8564807</v>
      </c>
      <c r="AR145" s="9">
        <v>4250230</v>
      </c>
      <c r="AS145" s="9">
        <f t="shared" si="67"/>
        <v>8564807</v>
      </c>
      <c r="AT145" s="78">
        <v>5778936</v>
      </c>
      <c r="AU145" s="12">
        <f t="shared" si="60"/>
        <v>2785871</v>
      </c>
      <c r="AV145" s="41" t="str">
        <f t="shared" si="61"/>
        <v>Yes</v>
      </c>
      <c r="AW145" s="9">
        <f t="shared" si="62"/>
        <v>557174</v>
      </c>
      <c r="AX145" s="65">
        <f t="shared" si="63"/>
        <v>6336110</v>
      </c>
      <c r="AY145" s="71">
        <f t="shared" si="68"/>
        <v>6336110</v>
      </c>
      <c r="AZ145" s="55">
        <f t="shared" si="64"/>
        <v>557174</v>
      </c>
      <c r="BA145" s="17"/>
      <c r="BB145" s="4"/>
      <c r="BD145" s="4"/>
      <c r="BE145" s="4"/>
      <c r="BF145" s="4"/>
      <c r="BG145" s="4"/>
      <c r="BH145" s="4"/>
    </row>
    <row r="146" spans="1:60" ht="15" x14ac:dyDescent="0.25">
      <c r="A146" s="7" t="s">
        <v>73</v>
      </c>
      <c r="B146" s="7"/>
      <c r="C146" s="6"/>
      <c r="D146" s="6"/>
      <c r="E146" s="6"/>
      <c r="F146" s="1">
        <v>1</v>
      </c>
      <c r="G146" s="75">
        <v>163</v>
      </c>
      <c r="H146" s="7">
        <v>120</v>
      </c>
      <c r="I146" s="1" t="s">
        <v>201</v>
      </c>
      <c r="J146" s="37"/>
      <c r="K146" s="16">
        <v>159.05000000000001</v>
      </c>
      <c r="L146" s="38"/>
      <c r="M146">
        <v>37</v>
      </c>
      <c r="N146" s="16">
        <f t="shared" si="48"/>
        <v>11.1</v>
      </c>
      <c r="O146" s="16">
        <f t="shared" si="49"/>
        <v>95.43</v>
      </c>
      <c r="P146" s="16">
        <f t="shared" si="50"/>
        <v>0</v>
      </c>
      <c r="Q146" s="16">
        <f t="shared" si="51"/>
        <v>0</v>
      </c>
      <c r="R146" s="13">
        <f t="shared" si="52"/>
        <v>0.23</v>
      </c>
      <c r="S146" s="13">
        <f t="shared" si="37"/>
        <v>0</v>
      </c>
      <c r="T146" s="8">
        <f t="shared" si="38"/>
        <v>0</v>
      </c>
      <c r="U146" s="8">
        <f t="shared" si="53"/>
        <v>0</v>
      </c>
      <c r="V146" s="17">
        <v>1</v>
      </c>
      <c r="W146" s="16">
        <f t="shared" si="54"/>
        <v>0.25</v>
      </c>
      <c r="X146" s="10">
        <f t="shared" si="39"/>
        <v>11.1</v>
      </c>
      <c r="Y146" s="20">
        <f t="shared" si="55"/>
        <v>170.4</v>
      </c>
      <c r="Z146" s="16">
        <v>994703953.33000004</v>
      </c>
      <c r="AA146" s="17">
        <v>2260</v>
      </c>
      <c r="AB146" s="10">
        <f t="shared" si="40"/>
        <v>440134.49</v>
      </c>
      <c r="AC146" s="2">
        <f t="shared" si="41"/>
        <v>2.0617269999999999</v>
      </c>
      <c r="AD146" s="17">
        <v>109063</v>
      </c>
      <c r="AE146" s="2">
        <f t="shared" si="42"/>
        <v>0.87737100000000001</v>
      </c>
      <c r="AF146" s="2">
        <f t="shared" si="65"/>
        <v>-0.70642000000000005</v>
      </c>
      <c r="AG146" s="39">
        <f t="shared" si="66"/>
        <v>0.01</v>
      </c>
      <c r="AH146" s="40">
        <f t="shared" si="44"/>
        <v>0</v>
      </c>
      <c r="AI146" s="15">
        <f t="shared" si="56"/>
        <v>0.01</v>
      </c>
      <c r="AJ146" s="17">
        <v>159</v>
      </c>
      <c r="AK146" s="17">
        <v>13</v>
      </c>
      <c r="AL146" s="12">
        <f t="shared" si="57"/>
        <v>206700</v>
      </c>
      <c r="AM146" s="17">
        <v>0</v>
      </c>
      <c r="AN146"/>
      <c r="AO146" s="12">
        <f t="shared" si="58"/>
        <v>0</v>
      </c>
      <c r="AP146" s="12">
        <f t="shared" si="45"/>
        <v>19639</v>
      </c>
      <c r="AQ146" s="12">
        <f t="shared" si="59"/>
        <v>226339</v>
      </c>
      <c r="AR146" s="9">
        <v>33612</v>
      </c>
      <c r="AS146" s="9">
        <f t="shared" si="67"/>
        <v>226339</v>
      </c>
      <c r="AT146" s="78">
        <v>91189</v>
      </c>
      <c r="AU146" s="12">
        <f t="shared" si="60"/>
        <v>135150</v>
      </c>
      <c r="AV146" s="41" t="str">
        <f t="shared" si="61"/>
        <v>Yes</v>
      </c>
      <c r="AW146" s="9">
        <f t="shared" si="62"/>
        <v>27030</v>
      </c>
      <c r="AX146" s="65">
        <f t="shared" si="63"/>
        <v>118219</v>
      </c>
      <c r="AY146" s="71">
        <f t="shared" si="68"/>
        <v>118219</v>
      </c>
      <c r="AZ146" s="55">
        <f t="shared" si="64"/>
        <v>27030</v>
      </c>
      <c r="BA146" s="17"/>
      <c r="BB146" s="4"/>
      <c r="BD146" s="4"/>
      <c r="BE146" s="4"/>
      <c r="BF146" s="4"/>
      <c r="BG146" s="4"/>
      <c r="BH146" s="4"/>
    </row>
    <row r="147" spans="1:60" ht="15" x14ac:dyDescent="0.25">
      <c r="A147" s="7" t="s">
        <v>73</v>
      </c>
      <c r="B147" s="7"/>
      <c r="C147" s="6"/>
      <c r="D147" s="6"/>
      <c r="E147" s="6"/>
      <c r="F147" s="1">
        <v>5</v>
      </c>
      <c r="G147" s="75">
        <v>73</v>
      </c>
      <c r="H147" s="7">
        <v>121</v>
      </c>
      <c r="I147" s="1" t="s">
        <v>202</v>
      </c>
      <c r="J147" s="37"/>
      <c r="K147" s="16">
        <v>578.62</v>
      </c>
      <c r="L147" s="38"/>
      <c r="M147">
        <v>107</v>
      </c>
      <c r="N147" s="16">
        <f t="shared" si="48"/>
        <v>32.1</v>
      </c>
      <c r="O147" s="16">
        <f t="shared" si="49"/>
        <v>347.17</v>
      </c>
      <c r="P147" s="16">
        <f t="shared" si="50"/>
        <v>0</v>
      </c>
      <c r="Q147" s="16">
        <f t="shared" si="51"/>
        <v>0</v>
      </c>
      <c r="R147" s="13">
        <f t="shared" si="52"/>
        <v>0.18</v>
      </c>
      <c r="S147" s="13">
        <f t="shared" si="37"/>
        <v>0</v>
      </c>
      <c r="T147" s="8">
        <f t="shared" si="38"/>
        <v>0</v>
      </c>
      <c r="U147" s="8">
        <f t="shared" si="53"/>
        <v>0</v>
      </c>
      <c r="V147" s="17">
        <v>4</v>
      </c>
      <c r="W147" s="16">
        <f t="shared" si="54"/>
        <v>1</v>
      </c>
      <c r="X147" s="10">
        <f t="shared" si="39"/>
        <v>32.1</v>
      </c>
      <c r="Y147" s="20">
        <f t="shared" si="55"/>
        <v>611.72</v>
      </c>
      <c r="Z147" s="16">
        <v>613303240</v>
      </c>
      <c r="AA147" s="17">
        <v>4213</v>
      </c>
      <c r="AB147" s="10">
        <f t="shared" si="40"/>
        <v>145573.99</v>
      </c>
      <c r="AC147" s="2">
        <f t="shared" si="41"/>
        <v>0.68191400000000002</v>
      </c>
      <c r="AD147" s="17">
        <v>104725</v>
      </c>
      <c r="AE147" s="2">
        <f t="shared" si="42"/>
        <v>0.84247300000000003</v>
      </c>
      <c r="AF147" s="2">
        <f t="shared" si="65"/>
        <v>0.26991799999999999</v>
      </c>
      <c r="AG147" s="39">
        <f t="shared" si="66"/>
        <v>0.26991799999999999</v>
      </c>
      <c r="AH147" s="40">
        <f t="shared" si="44"/>
        <v>0</v>
      </c>
      <c r="AI147" s="15">
        <f t="shared" si="56"/>
        <v>0.26991799999999999</v>
      </c>
      <c r="AJ147" s="17">
        <v>0</v>
      </c>
      <c r="AK147" s="17">
        <v>0</v>
      </c>
      <c r="AL147" s="12">
        <f t="shared" si="57"/>
        <v>0</v>
      </c>
      <c r="AM147" s="17">
        <v>0</v>
      </c>
      <c r="AN147"/>
      <c r="AO147" s="12">
        <f t="shared" si="58"/>
        <v>0</v>
      </c>
      <c r="AP147" s="12">
        <f t="shared" si="45"/>
        <v>1902942</v>
      </c>
      <c r="AQ147" s="12">
        <f t="shared" si="59"/>
        <v>1902942</v>
      </c>
      <c r="AR147" s="9">
        <v>3049314</v>
      </c>
      <c r="AS147" s="9">
        <f t="shared" si="67"/>
        <v>1902942</v>
      </c>
      <c r="AT147" s="78">
        <v>2525078</v>
      </c>
      <c r="AU147" s="12">
        <f t="shared" si="60"/>
        <v>0</v>
      </c>
      <c r="AV147" s="41" t="str">
        <f t="shared" si="61"/>
        <v>No</v>
      </c>
      <c r="AW147" s="9">
        <f t="shared" si="62"/>
        <v>0</v>
      </c>
      <c r="AX147" s="65">
        <f t="shared" si="63"/>
        <v>2525078</v>
      </c>
      <c r="AY147" s="71">
        <f t="shared" si="68"/>
        <v>2525078</v>
      </c>
      <c r="AZ147" s="55">
        <f t="shared" si="64"/>
        <v>0</v>
      </c>
      <c r="BA147" s="17"/>
      <c r="BB147" s="4"/>
      <c r="BD147" s="4"/>
      <c r="BE147" s="4"/>
      <c r="BF147" s="4"/>
      <c r="BG147" s="4"/>
      <c r="BH147" s="4"/>
    </row>
    <row r="148" spans="1:60" ht="15" x14ac:dyDescent="0.25">
      <c r="A148" s="7" t="s">
        <v>77</v>
      </c>
      <c r="B148" s="7"/>
      <c r="C148" s="6"/>
      <c r="D148" s="6"/>
      <c r="E148" s="6"/>
      <c r="F148" s="1">
        <v>1</v>
      </c>
      <c r="G148" s="75">
        <v>160</v>
      </c>
      <c r="H148" s="7">
        <v>122</v>
      </c>
      <c r="I148" s="1" t="s">
        <v>203</v>
      </c>
      <c r="J148" s="37"/>
      <c r="K148" s="16">
        <v>341.93</v>
      </c>
      <c r="L148" s="38"/>
      <c r="M148">
        <v>65</v>
      </c>
      <c r="N148" s="16">
        <f t="shared" si="48"/>
        <v>19.5</v>
      </c>
      <c r="O148" s="16">
        <f t="shared" si="49"/>
        <v>205.16</v>
      </c>
      <c r="P148" s="16">
        <f t="shared" si="50"/>
        <v>0</v>
      </c>
      <c r="Q148" s="16">
        <f t="shared" si="51"/>
        <v>0</v>
      </c>
      <c r="R148" s="13">
        <f t="shared" si="52"/>
        <v>0.19</v>
      </c>
      <c r="S148" s="13">
        <f t="shared" si="37"/>
        <v>0</v>
      </c>
      <c r="T148" s="8">
        <f t="shared" si="38"/>
        <v>0</v>
      </c>
      <c r="U148" s="8">
        <f t="shared" si="53"/>
        <v>0</v>
      </c>
      <c r="V148" s="17">
        <v>8</v>
      </c>
      <c r="W148" s="16">
        <f t="shared" si="54"/>
        <v>2</v>
      </c>
      <c r="X148" s="10">
        <f t="shared" si="39"/>
        <v>19.5</v>
      </c>
      <c r="Y148" s="20">
        <f t="shared" si="55"/>
        <v>363.43</v>
      </c>
      <c r="Z148" s="16">
        <v>1913601132.6700001</v>
      </c>
      <c r="AA148" s="17">
        <v>4194</v>
      </c>
      <c r="AB148" s="10">
        <f t="shared" si="40"/>
        <v>456271.13</v>
      </c>
      <c r="AC148" s="2">
        <f t="shared" si="41"/>
        <v>2.1373160000000002</v>
      </c>
      <c r="AD148" s="17">
        <v>72632</v>
      </c>
      <c r="AE148" s="2">
        <f t="shared" si="42"/>
        <v>0.58429699999999996</v>
      </c>
      <c r="AF148" s="2">
        <f t="shared" si="65"/>
        <v>-0.67140999999999995</v>
      </c>
      <c r="AG148" s="39">
        <f t="shared" si="66"/>
        <v>0.01</v>
      </c>
      <c r="AH148" s="40">
        <f t="shared" si="44"/>
        <v>0</v>
      </c>
      <c r="AI148" s="15">
        <f t="shared" si="56"/>
        <v>0.01</v>
      </c>
      <c r="AJ148" s="17">
        <v>65</v>
      </c>
      <c r="AK148" s="17">
        <v>4</v>
      </c>
      <c r="AL148" s="12">
        <f t="shared" si="57"/>
        <v>26000</v>
      </c>
      <c r="AM148" s="17">
        <v>0</v>
      </c>
      <c r="AN148"/>
      <c r="AO148" s="12">
        <f t="shared" si="58"/>
        <v>0</v>
      </c>
      <c r="AP148" s="12">
        <f t="shared" si="45"/>
        <v>41885</v>
      </c>
      <c r="AQ148" s="12">
        <f t="shared" si="59"/>
        <v>67885</v>
      </c>
      <c r="AR148" s="9">
        <v>10871</v>
      </c>
      <c r="AS148" s="9">
        <f t="shared" si="67"/>
        <v>67885</v>
      </c>
      <c r="AT148" s="78">
        <v>32924</v>
      </c>
      <c r="AU148" s="12">
        <f t="shared" si="60"/>
        <v>34961</v>
      </c>
      <c r="AV148" s="41" t="str">
        <f t="shared" si="61"/>
        <v>Yes</v>
      </c>
      <c r="AW148" s="9">
        <f t="shared" si="62"/>
        <v>6992</v>
      </c>
      <c r="AX148" s="65">
        <f t="shared" si="63"/>
        <v>39916</v>
      </c>
      <c r="AY148" s="71">
        <f t="shared" si="68"/>
        <v>39916</v>
      </c>
      <c r="AZ148" s="55">
        <f t="shared" si="64"/>
        <v>6992</v>
      </c>
      <c r="BA148" s="17"/>
      <c r="BB148" s="4"/>
      <c r="BD148" s="4"/>
      <c r="BE148" s="4"/>
      <c r="BF148" s="4"/>
      <c r="BG148" s="4"/>
      <c r="BH148" s="4"/>
    </row>
    <row r="149" spans="1:60" ht="15" x14ac:dyDescent="0.25">
      <c r="A149" s="7" t="s">
        <v>77</v>
      </c>
      <c r="B149" s="7"/>
      <c r="C149" s="6"/>
      <c r="D149" s="6"/>
      <c r="E149" s="6"/>
      <c r="F149" s="1">
        <v>8</v>
      </c>
      <c r="G149" s="76">
        <v>33</v>
      </c>
      <c r="H149" s="7">
        <v>123</v>
      </c>
      <c r="I149" s="1" t="s">
        <v>204</v>
      </c>
      <c r="J149" s="37"/>
      <c r="K149" s="16">
        <v>165.97</v>
      </c>
      <c r="L149" s="43"/>
      <c r="M149">
        <v>51</v>
      </c>
      <c r="N149" s="16">
        <f t="shared" si="48"/>
        <v>15.3</v>
      </c>
      <c r="O149" s="16">
        <f t="shared" si="49"/>
        <v>99.58</v>
      </c>
      <c r="P149" s="16">
        <f t="shared" si="50"/>
        <v>0</v>
      </c>
      <c r="Q149" s="16">
        <f t="shared" si="51"/>
        <v>0</v>
      </c>
      <c r="R149" s="13">
        <f t="shared" si="52"/>
        <v>0.31</v>
      </c>
      <c r="S149" s="13">
        <f t="shared" si="37"/>
        <v>0</v>
      </c>
      <c r="T149" s="8">
        <f t="shared" si="38"/>
        <v>0</v>
      </c>
      <c r="U149" s="8">
        <f t="shared" si="53"/>
        <v>0</v>
      </c>
      <c r="V149" s="17">
        <v>2</v>
      </c>
      <c r="W149" s="16">
        <f t="shared" si="54"/>
        <v>0.5</v>
      </c>
      <c r="X149" s="10">
        <f t="shared" si="39"/>
        <v>15.3</v>
      </c>
      <c r="Y149" s="20">
        <f t="shared" si="55"/>
        <v>181.77</v>
      </c>
      <c r="Z149" s="16">
        <v>179697476</v>
      </c>
      <c r="AA149" s="17">
        <v>1576</v>
      </c>
      <c r="AB149" s="10">
        <f t="shared" si="40"/>
        <v>114021.24</v>
      </c>
      <c r="AC149" s="2">
        <f t="shared" si="41"/>
        <v>0.534111</v>
      </c>
      <c r="AD149" s="17">
        <v>88077</v>
      </c>
      <c r="AE149" s="2">
        <f t="shared" si="42"/>
        <v>0.70854600000000001</v>
      </c>
      <c r="AF149" s="2">
        <f t="shared" si="65"/>
        <v>0.41355900000000001</v>
      </c>
      <c r="AG149" s="39">
        <f t="shared" si="66"/>
        <v>0.41355900000000001</v>
      </c>
      <c r="AH149" s="40">
        <f t="shared" si="44"/>
        <v>0</v>
      </c>
      <c r="AI149" s="15">
        <f t="shared" si="56"/>
        <v>0.41355900000000001</v>
      </c>
      <c r="AJ149" s="17">
        <v>75</v>
      </c>
      <c r="AK149" s="17">
        <v>6</v>
      </c>
      <c r="AL149" s="12">
        <f t="shared" si="57"/>
        <v>45000</v>
      </c>
      <c r="AM149" s="17">
        <v>0</v>
      </c>
      <c r="AN149"/>
      <c r="AO149" s="12">
        <f t="shared" si="58"/>
        <v>0</v>
      </c>
      <c r="AP149" s="12">
        <f t="shared" si="45"/>
        <v>866364</v>
      </c>
      <c r="AQ149" s="12">
        <f t="shared" si="59"/>
        <v>911364</v>
      </c>
      <c r="AR149" s="9">
        <v>1423001</v>
      </c>
      <c r="AS149" s="9">
        <f t="shared" si="67"/>
        <v>911364</v>
      </c>
      <c r="AT149" s="78">
        <v>1274671</v>
      </c>
      <c r="AU149" s="12">
        <f t="shared" si="60"/>
        <v>0</v>
      </c>
      <c r="AV149" s="41" t="str">
        <f t="shared" si="61"/>
        <v>No</v>
      </c>
      <c r="AW149" s="9">
        <f t="shared" si="62"/>
        <v>0</v>
      </c>
      <c r="AX149" s="65">
        <f t="shared" si="63"/>
        <v>1274671</v>
      </c>
      <c r="AY149" s="71">
        <f t="shared" si="68"/>
        <v>1274671</v>
      </c>
      <c r="AZ149" s="55">
        <f t="shared" si="64"/>
        <v>0</v>
      </c>
      <c r="BA149" s="17"/>
      <c r="BB149" s="4"/>
      <c r="BD149" s="4"/>
      <c r="BE149" s="4"/>
      <c r="BF149" s="4"/>
      <c r="BG149" s="4"/>
      <c r="BH149" s="4"/>
    </row>
    <row r="150" spans="1:60" ht="15" x14ac:dyDescent="0.25">
      <c r="A150" s="7" t="s">
        <v>101</v>
      </c>
      <c r="B150" s="7"/>
      <c r="C150" s="6"/>
      <c r="D150" s="6"/>
      <c r="E150" s="6"/>
      <c r="F150" s="1">
        <v>8</v>
      </c>
      <c r="G150" s="76">
        <v>27</v>
      </c>
      <c r="H150" s="7">
        <v>124</v>
      </c>
      <c r="I150" s="1" t="s">
        <v>205</v>
      </c>
      <c r="J150" s="37"/>
      <c r="K150" s="16">
        <v>2209.48</v>
      </c>
      <c r="L150" s="43"/>
      <c r="M150">
        <v>957</v>
      </c>
      <c r="N150" s="16">
        <f t="shared" si="48"/>
        <v>287.10000000000002</v>
      </c>
      <c r="O150" s="16">
        <f t="shared" si="49"/>
        <v>1325.69</v>
      </c>
      <c r="P150" s="16">
        <f t="shared" si="50"/>
        <v>0</v>
      </c>
      <c r="Q150" s="16">
        <f t="shared" si="51"/>
        <v>0</v>
      </c>
      <c r="R150" s="13">
        <f t="shared" si="52"/>
        <v>0.43</v>
      </c>
      <c r="S150" s="13">
        <f t="shared" si="37"/>
        <v>0</v>
      </c>
      <c r="T150" s="8">
        <f t="shared" si="38"/>
        <v>0</v>
      </c>
      <c r="U150" s="8">
        <f t="shared" si="53"/>
        <v>0</v>
      </c>
      <c r="V150" s="17">
        <v>141</v>
      </c>
      <c r="W150" s="16">
        <f t="shared" si="54"/>
        <v>35.25</v>
      </c>
      <c r="X150" s="10">
        <f t="shared" si="39"/>
        <v>287.10000000000002</v>
      </c>
      <c r="Y150" s="20">
        <f t="shared" si="55"/>
        <v>2531.83</v>
      </c>
      <c r="Z150" s="16">
        <v>1909134632</v>
      </c>
      <c r="AA150" s="17">
        <v>16748</v>
      </c>
      <c r="AB150" s="10">
        <f t="shared" si="40"/>
        <v>113991.8</v>
      </c>
      <c r="AC150" s="2">
        <f t="shared" si="41"/>
        <v>0.53397300000000003</v>
      </c>
      <c r="AD150" s="17">
        <v>80396</v>
      </c>
      <c r="AE150" s="2">
        <f t="shared" si="42"/>
        <v>0.64675499999999997</v>
      </c>
      <c r="AF150" s="2">
        <f t="shared" si="65"/>
        <v>0.43219200000000002</v>
      </c>
      <c r="AG150" s="39">
        <f t="shared" si="66"/>
        <v>0.43219200000000002</v>
      </c>
      <c r="AH150" s="40">
        <f t="shared" si="44"/>
        <v>0</v>
      </c>
      <c r="AI150" s="15">
        <f t="shared" si="56"/>
        <v>0.43219200000000002</v>
      </c>
      <c r="AJ150" s="17">
        <v>0</v>
      </c>
      <c r="AK150" s="17">
        <v>0</v>
      </c>
      <c r="AL150" s="12">
        <f t="shared" si="57"/>
        <v>0</v>
      </c>
      <c r="AM150" s="17">
        <v>0</v>
      </c>
      <c r="AN150"/>
      <c r="AO150" s="12">
        <f t="shared" si="58"/>
        <v>0</v>
      </c>
      <c r="AP150" s="12">
        <f t="shared" si="45"/>
        <v>12611078</v>
      </c>
      <c r="AQ150" s="12">
        <f t="shared" si="59"/>
        <v>12611078</v>
      </c>
      <c r="AR150" s="9">
        <v>10040987</v>
      </c>
      <c r="AS150" s="9">
        <f t="shared" si="67"/>
        <v>12611078</v>
      </c>
      <c r="AT150" s="78">
        <v>10769108</v>
      </c>
      <c r="AU150" s="12">
        <f t="shared" si="60"/>
        <v>1841970</v>
      </c>
      <c r="AV150" s="41" t="str">
        <f t="shared" si="61"/>
        <v>Yes</v>
      </c>
      <c r="AW150" s="9">
        <f t="shared" si="62"/>
        <v>368394</v>
      </c>
      <c r="AX150" s="65">
        <f t="shared" si="63"/>
        <v>11137502</v>
      </c>
      <c r="AY150" s="71">
        <f t="shared" si="68"/>
        <v>11137502</v>
      </c>
      <c r="AZ150" s="55">
        <f t="shared" si="64"/>
        <v>368394</v>
      </c>
      <c r="BA150" s="17"/>
      <c r="BB150" s="4"/>
      <c r="BD150" s="4"/>
      <c r="BE150" s="4"/>
      <c r="BF150" s="4"/>
      <c r="BG150" s="4"/>
      <c r="BH150" s="4"/>
    </row>
    <row r="151" spans="1:60" ht="15" x14ac:dyDescent="0.25">
      <c r="A151" s="7" t="s">
        <v>77</v>
      </c>
      <c r="B151" s="7"/>
      <c r="C151" s="6"/>
      <c r="D151" s="6"/>
      <c r="E151" s="6"/>
      <c r="F151" s="1">
        <v>1</v>
      </c>
      <c r="G151" s="75">
        <v>162</v>
      </c>
      <c r="H151" s="7">
        <v>125</v>
      </c>
      <c r="I151" s="1" t="s">
        <v>206</v>
      </c>
      <c r="J151" s="37"/>
      <c r="K151" s="16">
        <v>122.8</v>
      </c>
      <c r="L151" s="38"/>
      <c r="M151">
        <v>46</v>
      </c>
      <c r="N151" s="16">
        <f t="shared" si="48"/>
        <v>13.8</v>
      </c>
      <c r="O151" s="16">
        <f t="shared" si="49"/>
        <v>73.680000000000007</v>
      </c>
      <c r="P151" s="16">
        <f t="shared" si="50"/>
        <v>0</v>
      </c>
      <c r="Q151" s="16">
        <f t="shared" si="51"/>
        <v>0</v>
      </c>
      <c r="R151" s="13">
        <f t="shared" si="52"/>
        <v>0.37</v>
      </c>
      <c r="S151" s="13">
        <f t="shared" si="37"/>
        <v>0</v>
      </c>
      <c r="T151" s="8">
        <f t="shared" si="38"/>
        <v>0</v>
      </c>
      <c r="U151" s="8">
        <f t="shared" si="53"/>
        <v>0</v>
      </c>
      <c r="V151" s="17">
        <v>4</v>
      </c>
      <c r="W151" s="16">
        <f t="shared" si="54"/>
        <v>1</v>
      </c>
      <c r="X151" s="10">
        <f t="shared" si="39"/>
        <v>13.8</v>
      </c>
      <c r="Y151" s="20">
        <f t="shared" si="55"/>
        <v>137.6</v>
      </c>
      <c r="Z151" s="16">
        <v>1151169509.6700001</v>
      </c>
      <c r="AA151" s="17">
        <v>2680</v>
      </c>
      <c r="AB151" s="10">
        <f t="shared" si="40"/>
        <v>429540.86</v>
      </c>
      <c r="AC151" s="2">
        <f t="shared" si="41"/>
        <v>2.0121030000000002</v>
      </c>
      <c r="AD151" s="17">
        <v>97560</v>
      </c>
      <c r="AE151" s="2">
        <f t="shared" si="42"/>
        <v>0.784833</v>
      </c>
      <c r="AF151" s="2">
        <f t="shared" si="65"/>
        <v>-0.64392199999999999</v>
      </c>
      <c r="AG151" s="39">
        <f t="shared" si="66"/>
        <v>0.01</v>
      </c>
      <c r="AH151" s="40">
        <f t="shared" si="44"/>
        <v>0</v>
      </c>
      <c r="AI151" s="15">
        <f t="shared" si="56"/>
        <v>0.01</v>
      </c>
      <c r="AJ151" s="17">
        <v>29</v>
      </c>
      <c r="AK151" s="17">
        <v>4</v>
      </c>
      <c r="AL151" s="12">
        <f t="shared" si="57"/>
        <v>11600</v>
      </c>
      <c r="AM151" s="17">
        <v>0</v>
      </c>
      <c r="AN151"/>
      <c r="AO151" s="12">
        <f t="shared" si="58"/>
        <v>0</v>
      </c>
      <c r="AP151" s="12">
        <f t="shared" si="45"/>
        <v>15858</v>
      </c>
      <c r="AQ151" s="12">
        <f t="shared" si="59"/>
        <v>27458</v>
      </c>
      <c r="AR151" s="9">
        <v>9960</v>
      </c>
      <c r="AS151" s="9">
        <f t="shared" si="67"/>
        <v>27458</v>
      </c>
      <c r="AT151" s="78">
        <v>18677</v>
      </c>
      <c r="AU151" s="12">
        <f t="shared" si="60"/>
        <v>8781</v>
      </c>
      <c r="AV151" s="41" t="str">
        <f t="shared" si="61"/>
        <v>Yes</v>
      </c>
      <c r="AW151" s="9">
        <f t="shared" si="62"/>
        <v>1756</v>
      </c>
      <c r="AX151" s="65">
        <f t="shared" si="63"/>
        <v>20433</v>
      </c>
      <c r="AY151" s="71">
        <f t="shared" si="68"/>
        <v>20433</v>
      </c>
      <c r="AZ151" s="55">
        <f t="shared" si="64"/>
        <v>1756</v>
      </c>
      <c r="BA151" s="17"/>
      <c r="BB151" s="4"/>
      <c r="BD151" s="4"/>
      <c r="BE151" s="4"/>
      <c r="BF151" s="4"/>
      <c r="BG151" s="4"/>
      <c r="BH151" s="4"/>
    </row>
    <row r="152" spans="1:60" ht="15" x14ac:dyDescent="0.25">
      <c r="A152" s="7" t="s">
        <v>83</v>
      </c>
      <c r="B152" s="7"/>
      <c r="C152" s="6"/>
      <c r="D152" s="6"/>
      <c r="E152" s="6"/>
      <c r="F152" s="1">
        <v>4</v>
      </c>
      <c r="G152" s="75">
        <v>116</v>
      </c>
      <c r="H152" s="7">
        <v>126</v>
      </c>
      <c r="I152" s="1" t="s">
        <v>207</v>
      </c>
      <c r="J152" s="37"/>
      <c r="K152" s="16">
        <v>4667.66</v>
      </c>
      <c r="L152" s="38"/>
      <c r="M152">
        <v>1490</v>
      </c>
      <c r="N152" s="16">
        <f t="shared" si="48"/>
        <v>447</v>
      </c>
      <c r="O152" s="16">
        <f t="shared" si="49"/>
        <v>2800.6</v>
      </c>
      <c r="P152" s="16">
        <f t="shared" si="50"/>
        <v>0</v>
      </c>
      <c r="Q152" s="16">
        <f t="shared" si="51"/>
        <v>0</v>
      </c>
      <c r="R152" s="13">
        <f t="shared" si="52"/>
        <v>0.32</v>
      </c>
      <c r="S152" s="13">
        <f t="shared" si="37"/>
        <v>0</v>
      </c>
      <c r="T152" s="8">
        <f t="shared" si="38"/>
        <v>0</v>
      </c>
      <c r="U152" s="8">
        <f t="shared" si="53"/>
        <v>0</v>
      </c>
      <c r="V152" s="17">
        <v>341</v>
      </c>
      <c r="W152" s="16">
        <f t="shared" si="54"/>
        <v>85.25</v>
      </c>
      <c r="X152" s="10">
        <f t="shared" si="39"/>
        <v>447</v>
      </c>
      <c r="Y152" s="20">
        <f t="shared" si="55"/>
        <v>5199.91</v>
      </c>
      <c r="Z152" s="16">
        <v>7897758092</v>
      </c>
      <c r="AA152" s="17">
        <v>40869</v>
      </c>
      <c r="AB152" s="10">
        <f t="shared" si="40"/>
        <v>193245.69</v>
      </c>
      <c r="AC152" s="2">
        <f t="shared" si="41"/>
        <v>0.905223</v>
      </c>
      <c r="AD152" s="17">
        <v>98873</v>
      </c>
      <c r="AE152" s="2">
        <f t="shared" si="42"/>
        <v>0.79539599999999999</v>
      </c>
      <c r="AF152" s="2">
        <f t="shared" si="65"/>
        <v>0.12772500000000001</v>
      </c>
      <c r="AG152" s="39">
        <f t="shared" si="66"/>
        <v>0.12772500000000001</v>
      </c>
      <c r="AH152" s="40">
        <f t="shared" si="44"/>
        <v>0</v>
      </c>
      <c r="AI152" s="15">
        <f t="shared" si="56"/>
        <v>0.12772500000000001</v>
      </c>
      <c r="AJ152" s="17">
        <v>0</v>
      </c>
      <c r="AK152" s="17">
        <v>0</v>
      </c>
      <c r="AL152" s="12">
        <f t="shared" si="57"/>
        <v>0</v>
      </c>
      <c r="AM152" s="17">
        <v>0</v>
      </c>
      <c r="AN152"/>
      <c r="AO152" s="12">
        <f t="shared" si="58"/>
        <v>0</v>
      </c>
      <c r="AP152" s="12">
        <f t="shared" si="45"/>
        <v>7654427</v>
      </c>
      <c r="AQ152" s="12">
        <f t="shared" si="59"/>
        <v>7654427</v>
      </c>
      <c r="AR152" s="9">
        <v>5893771</v>
      </c>
      <c r="AS152" s="9">
        <f t="shared" si="67"/>
        <v>7654427</v>
      </c>
      <c r="AT152" s="78">
        <v>6981137</v>
      </c>
      <c r="AU152" s="12">
        <f t="shared" si="60"/>
        <v>673290</v>
      </c>
      <c r="AV152" s="41" t="str">
        <f t="shared" si="61"/>
        <v>Yes</v>
      </c>
      <c r="AW152" s="9">
        <f t="shared" si="62"/>
        <v>134658</v>
      </c>
      <c r="AX152" s="65">
        <f t="shared" si="63"/>
        <v>7115795</v>
      </c>
      <c r="AY152" s="71">
        <f t="shared" si="68"/>
        <v>7115795</v>
      </c>
      <c r="AZ152" s="55">
        <f t="shared" si="64"/>
        <v>134658</v>
      </c>
      <c r="BA152" s="17"/>
      <c r="BB152" s="4"/>
      <c r="BD152" s="4"/>
      <c r="BE152" s="4"/>
      <c r="BF152" s="4"/>
      <c r="BG152" s="4"/>
      <c r="BH152" s="4"/>
    </row>
    <row r="153" spans="1:60" ht="15" x14ac:dyDescent="0.25">
      <c r="A153" s="7" t="s">
        <v>73</v>
      </c>
      <c r="B153" s="7"/>
      <c r="C153" s="6"/>
      <c r="D153" s="6"/>
      <c r="E153" s="6"/>
      <c r="F153" s="1">
        <v>2</v>
      </c>
      <c r="G153" s="75">
        <v>154</v>
      </c>
      <c r="H153" s="7">
        <v>127</v>
      </c>
      <c r="I153" s="1" t="s">
        <v>208</v>
      </c>
      <c r="J153" s="37"/>
      <c r="K153" s="16">
        <v>368.28</v>
      </c>
      <c r="L153" s="38"/>
      <c r="M153">
        <v>28</v>
      </c>
      <c r="N153" s="16">
        <f t="shared" si="48"/>
        <v>8.4</v>
      </c>
      <c r="O153" s="16">
        <f t="shared" si="49"/>
        <v>220.97</v>
      </c>
      <c r="P153" s="16">
        <f t="shared" si="50"/>
        <v>0</v>
      </c>
      <c r="Q153" s="16">
        <f t="shared" si="51"/>
        <v>0</v>
      </c>
      <c r="R153" s="13">
        <f t="shared" si="52"/>
        <v>0.08</v>
      </c>
      <c r="S153" s="13">
        <f t="shared" si="37"/>
        <v>0</v>
      </c>
      <c r="T153" s="8">
        <f t="shared" si="38"/>
        <v>0</v>
      </c>
      <c r="U153" s="8">
        <f t="shared" si="53"/>
        <v>0</v>
      </c>
      <c r="V153" s="17">
        <v>1</v>
      </c>
      <c r="W153" s="16">
        <f t="shared" si="54"/>
        <v>0.25</v>
      </c>
      <c r="X153" s="10">
        <f t="shared" si="39"/>
        <v>8.4</v>
      </c>
      <c r="Y153" s="20">
        <f t="shared" si="55"/>
        <v>376.92999999999995</v>
      </c>
      <c r="Z153" s="16">
        <v>1053290271.67</v>
      </c>
      <c r="AA153" s="17">
        <v>3527</v>
      </c>
      <c r="AB153" s="10">
        <f t="shared" si="40"/>
        <v>298636.31</v>
      </c>
      <c r="AC153" s="2">
        <f t="shared" si="41"/>
        <v>1.398906</v>
      </c>
      <c r="AD153" s="17">
        <v>120682</v>
      </c>
      <c r="AE153" s="2">
        <f t="shared" si="42"/>
        <v>0.97084099999999995</v>
      </c>
      <c r="AF153" s="2">
        <f t="shared" si="65"/>
        <v>-0.27048699999999998</v>
      </c>
      <c r="AG153" s="39">
        <f t="shared" si="66"/>
        <v>0.01</v>
      </c>
      <c r="AH153" s="40">
        <f t="shared" si="44"/>
        <v>0</v>
      </c>
      <c r="AI153" s="15">
        <f t="shared" si="56"/>
        <v>0.01</v>
      </c>
      <c r="AJ153" s="17">
        <v>0</v>
      </c>
      <c r="AK153" s="17">
        <v>0</v>
      </c>
      <c r="AL153" s="12">
        <f t="shared" si="57"/>
        <v>0</v>
      </c>
      <c r="AM153" s="17">
        <v>0</v>
      </c>
      <c r="AN153"/>
      <c r="AO153" s="12">
        <f t="shared" si="58"/>
        <v>0</v>
      </c>
      <c r="AP153" s="12">
        <f t="shared" si="45"/>
        <v>43441</v>
      </c>
      <c r="AQ153" s="12">
        <f t="shared" si="59"/>
        <v>43441</v>
      </c>
      <c r="AR153" s="9">
        <v>46611</v>
      </c>
      <c r="AS153" s="9">
        <f t="shared" si="67"/>
        <v>43441</v>
      </c>
      <c r="AT153" s="78">
        <v>46995</v>
      </c>
      <c r="AU153" s="12">
        <f t="shared" si="60"/>
        <v>0</v>
      </c>
      <c r="AV153" s="41" t="str">
        <f t="shared" si="61"/>
        <v>No</v>
      </c>
      <c r="AW153" s="9">
        <f t="shared" si="62"/>
        <v>0</v>
      </c>
      <c r="AX153" s="65">
        <f t="shared" si="63"/>
        <v>46995</v>
      </c>
      <c r="AY153" s="71">
        <f t="shared" si="68"/>
        <v>46995</v>
      </c>
      <c r="AZ153" s="55">
        <f t="shared" si="64"/>
        <v>0</v>
      </c>
      <c r="BA153" s="17"/>
      <c r="BB153" s="4"/>
      <c r="BD153" s="4"/>
      <c r="BE153" s="4"/>
      <c r="BF153" s="4"/>
      <c r="BG153" s="4"/>
      <c r="BH153" s="4"/>
    </row>
    <row r="154" spans="1:60" ht="15" x14ac:dyDescent="0.25">
      <c r="A154" s="7" t="s">
        <v>79</v>
      </c>
      <c r="B154" s="7"/>
      <c r="C154" s="6"/>
      <c r="D154" s="6"/>
      <c r="E154" s="6"/>
      <c r="F154" s="1">
        <v>3</v>
      </c>
      <c r="G154" s="75">
        <v>132</v>
      </c>
      <c r="H154" s="7">
        <v>128</v>
      </c>
      <c r="I154" s="1" t="s">
        <v>209</v>
      </c>
      <c r="J154" s="37"/>
      <c r="K154" s="16">
        <v>4132.72</v>
      </c>
      <c r="L154" s="38"/>
      <c r="M154">
        <v>532</v>
      </c>
      <c r="N154" s="16">
        <f t="shared" si="48"/>
        <v>159.6</v>
      </c>
      <c r="O154" s="16">
        <f t="shared" si="49"/>
        <v>2479.63</v>
      </c>
      <c r="P154" s="16">
        <f t="shared" si="50"/>
        <v>0</v>
      </c>
      <c r="Q154" s="16">
        <f t="shared" si="51"/>
        <v>0</v>
      </c>
      <c r="R154" s="13">
        <f t="shared" si="52"/>
        <v>0.13</v>
      </c>
      <c r="S154" s="13">
        <f t="shared" si="37"/>
        <v>0</v>
      </c>
      <c r="T154" s="8">
        <f t="shared" si="38"/>
        <v>0</v>
      </c>
      <c r="U154" s="8">
        <f t="shared" si="53"/>
        <v>0</v>
      </c>
      <c r="V154" s="17">
        <v>78</v>
      </c>
      <c r="W154" s="16">
        <f t="shared" si="54"/>
        <v>19.5</v>
      </c>
      <c r="X154" s="10">
        <f t="shared" si="39"/>
        <v>159.6</v>
      </c>
      <c r="Y154" s="20">
        <f t="shared" si="55"/>
        <v>4311.8200000000006</v>
      </c>
      <c r="Z154" s="16">
        <v>3931814716.6700001</v>
      </c>
      <c r="AA154" s="17">
        <v>24517</v>
      </c>
      <c r="AB154" s="10">
        <f t="shared" si="40"/>
        <v>160370.96</v>
      </c>
      <c r="AC154" s="2">
        <f t="shared" si="41"/>
        <v>0.75122800000000001</v>
      </c>
      <c r="AD154" s="17">
        <v>128829</v>
      </c>
      <c r="AE154" s="2">
        <f t="shared" si="42"/>
        <v>1.036381</v>
      </c>
      <c r="AF154" s="2">
        <f t="shared" si="65"/>
        <v>0.16322600000000001</v>
      </c>
      <c r="AG154" s="39">
        <f t="shared" si="66"/>
        <v>0.16322600000000001</v>
      </c>
      <c r="AH154" s="40">
        <f t="shared" si="44"/>
        <v>0</v>
      </c>
      <c r="AI154" s="15">
        <f t="shared" si="56"/>
        <v>0.16322600000000001</v>
      </c>
      <c r="AJ154" s="17">
        <v>0</v>
      </c>
      <c r="AK154" s="17">
        <v>0</v>
      </c>
      <c r="AL154" s="12">
        <f t="shared" si="57"/>
        <v>0</v>
      </c>
      <c r="AM154" s="17">
        <v>0</v>
      </c>
      <c r="AN154"/>
      <c r="AO154" s="12">
        <f t="shared" si="58"/>
        <v>0</v>
      </c>
      <c r="AP154" s="12">
        <f t="shared" si="45"/>
        <v>8111308</v>
      </c>
      <c r="AQ154" s="12">
        <f t="shared" si="59"/>
        <v>8111308</v>
      </c>
      <c r="AR154" s="9">
        <v>6087799</v>
      </c>
      <c r="AS154" s="9">
        <f t="shared" si="67"/>
        <v>8111308</v>
      </c>
      <c r="AT154" s="78">
        <v>7000416</v>
      </c>
      <c r="AU154" s="12">
        <f t="shared" si="60"/>
        <v>1110892</v>
      </c>
      <c r="AV154" s="41" t="str">
        <f t="shared" si="61"/>
        <v>Yes</v>
      </c>
      <c r="AW154" s="9">
        <f t="shared" si="62"/>
        <v>222178</v>
      </c>
      <c r="AX154" s="65">
        <f t="shared" si="63"/>
        <v>7222594</v>
      </c>
      <c r="AY154" s="71">
        <f t="shared" si="68"/>
        <v>7222594</v>
      </c>
      <c r="AZ154" s="55">
        <f t="shared" si="64"/>
        <v>222178</v>
      </c>
      <c r="BA154" s="17"/>
      <c r="BB154" s="4"/>
      <c r="BD154" s="4"/>
      <c r="BE154" s="4"/>
      <c r="BF154" s="4"/>
      <c r="BG154" s="4"/>
      <c r="BH154" s="4"/>
    </row>
    <row r="155" spans="1:60" ht="15" x14ac:dyDescent="0.25">
      <c r="A155" s="7" t="s">
        <v>73</v>
      </c>
      <c r="B155" s="7"/>
      <c r="C155" s="6"/>
      <c r="D155" s="6"/>
      <c r="E155" s="6"/>
      <c r="F155" s="1">
        <v>6</v>
      </c>
      <c r="G155" s="75">
        <v>95</v>
      </c>
      <c r="H155" s="7">
        <v>129</v>
      </c>
      <c r="I155" s="1" t="s">
        <v>210</v>
      </c>
      <c r="J155" s="37"/>
      <c r="K155" s="16">
        <v>1335.5</v>
      </c>
      <c r="L155" s="38"/>
      <c r="M155">
        <v>78</v>
      </c>
      <c r="N155" s="16">
        <f t="shared" si="48"/>
        <v>23.4</v>
      </c>
      <c r="O155" s="16">
        <f t="shared" si="49"/>
        <v>801.3</v>
      </c>
      <c r="P155" s="16">
        <f t="shared" si="50"/>
        <v>0</v>
      </c>
      <c r="Q155" s="16">
        <f t="shared" si="51"/>
        <v>0</v>
      </c>
      <c r="R155" s="13">
        <f t="shared" si="52"/>
        <v>0.06</v>
      </c>
      <c r="S155" s="13">
        <f t="shared" ref="S155:S195" si="69">IF(R155&gt;0.6,+R155-0.6,0)</f>
        <v>0</v>
      </c>
      <c r="T155" s="8">
        <f t="shared" ref="T155:T195" si="70">ROUND(S155*K155,2)</f>
        <v>0</v>
      </c>
      <c r="U155" s="8">
        <f t="shared" si="53"/>
        <v>0</v>
      </c>
      <c r="V155" s="17">
        <v>15</v>
      </c>
      <c r="W155" s="16">
        <f t="shared" si="54"/>
        <v>3.75</v>
      </c>
      <c r="X155" s="10">
        <f t="shared" ref="X155:X195" si="71">ROUND(M155*$X$2,2)</f>
        <v>23.4</v>
      </c>
      <c r="Y155" s="20">
        <f t="shared" si="55"/>
        <v>1362.65</v>
      </c>
      <c r="Z155" s="16">
        <v>1335546652</v>
      </c>
      <c r="AA155" s="17">
        <v>10255</v>
      </c>
      <c r="AB155" s="10">
        <f t="shared" ref="AB155:AB195" si="72">ROUND(Z155/AA155,2)</f>
        <v>130233.71</v>
      </c>
      <c r="AC155" s="2">
        <f t="shared" ref="AC155:AC195" si="73">(ROUND(AB155/$AC$21,6))</f>
        <v>0.61005500000000001</v>
      </c>
      <c r="AD155" s="17">
        <v>106305</v>
      </c>
      <c r="AE155" s="2">
        <f t="shared" ref="AE155:AE195" si="74">(ROUND(AD155/$AE$21,6))</f>
        <v>0.85518400000000006</v>
      </c>
      <c r="AF155" s="2">
        <f t="shared" si="65"/>
        <v>0.31640600000000002</v>
      </c>
      <c r="AG155" s="39">
        <f t="shared" ref="AG155:AG186" si="75">IF(OR(B155=1,C155=1),MAX($L$7,AF155),MAX($L$6,AF155))</f>
        <v>0.31640600000000002</v>
      </c>
      <c r="AH155" s="40">
        <f t="shared" ref="AH155:AH195" si="76">IF(G155&gt;=1,IF(G155&lt;=5,0.06,IF(G155&lt;=10,0.05,IF(G155&lt;=15,0.04,IF(G155&lt;=19,0.03,0)))),0)</f>
        <v>0</v>
      </c>
      <c r="AI155" s="15">
        <f t="shared" si="56"/>
        <v>0.31640600000000002</v>
      </c>
      <c r="AJ155" s="17">
        <v>0</v>
      </c>
      <c r="AK155" s="17">
        <v>0</v>
      </c>
      <c r="AL155" s="12">
        <f t="shared" si="57"/>
        <v>0</v>
      </c>
      <c r="AM155" s="17">
        <v>0</v>
      </c>
      <c r="AN155"/>
      <c r="AO155" s="12">
        <f t="shared" si="58"/>
        <v>0</v>
      </c>
      <c r="AP155" s="12">
        <f t="shared" ref="AP155:AP195" si="77">ROUND(Y155*AI155*$AP$21,0)</f>
        <v>4969011</v>
      </c>
      <c r="AQ155" s="12">
        <f t="shared" si="59"/>
        <v>4969011</v>
      </c>
      <c r="AR155" s="9">
        <v>5929453</v>
      </c>
      <c r="AS155" s="9">
        <f t="shared" ref="AS155:AS186" si="78">IF(C155=1, MAX(AR155, AQ155, AT155), AQ155)</f>
        <v>4969011</v>
      </c>
      <c r="AT155" s="78">
        <v>5692630</v>
      </c>
      <c r="AU155" s="12">
        <f t="shared" si="60"/>
        <v>0</v>
      </c>
      <c r="AV155" s="41" t="str">
        <f t="shared" si="61"/>
        <v>No</v>
      </c>
      <c r="AW155" s="9">
        <f t="shared" si="62"/>
        <v>0</v>
      </c>
      <c r="AX155" s="65">
        <f t="shared" si="63"/>
        <v>5692630</v>
      </c>
      <c r="AY155" s="71">
        <f t="shared" ref="AY155:AY186" si="79">IF(C155=1,MAX(AX155,AR155,AT155),AX155)</f>
        <v>5692630</v>
      </c>
      <c r="AZ155" s="55">
        <f t="shared" si="64"/>
        <v>0</v>
      </c>
      <c r="BA155" s="17"/>
      <c r="BB155" s="4"/>
      <c r="BD155" s="4"/>
      <c r="BE155" s="4"/>
      <c r="BF155" s="4"/>
      <c r="BG155" s="4"/>
      <c r="BH155" s="4"/>
    </row>
    <row r="156" spans="1:60" ht="15" x14ac:dyDescent="0.25">
      <c r="A156" s="7" t="s">
        <v>79</v>
      </c>
      <c r="B156" s="7"/>
      <c r="C156" s="6"/>
      <c r="D156" s="6"/>
      <c r="E156" s="6"/>
      <c r="F156" s="1">
        <v>5</v>
      </c>
      <c r="G156" s="75">
        <v>97</v>
      </c>
      <c r="H156" s="7">
        <v>130</v>
      </c>
      <c r="I156" s="1" t="s">
        <v>211</v>
      </c>
      <c r="J156" s="37"/>
      <c r="K156" s="16">
        <v>2311.48</v>
      </c>
      <c r="L156" s="38"/>
      <c r="M156">
        <v>276</v>
      </c>
      <c r="N156" s="16">
        <f t="shared" ref="N156:N195" si="80">ROUND(M156*0.3,2)</f>
        <v>82.8</v>
      </c>
      <c r="O156" s="16">
        <f t="shared" ref="O156:O195" si="81">ROUND(K156*0.6,2)</f>
        <v>1386.89</v>
      </c>
      <c r="P156" s="16">
        <f t="shared" ref="P156:P195" si="82">MAX(M156-O156,0)</f>
        <v>0</v>
      </c>
      <c r="Q156" s="16">
        <f t="shared" ref="Q156:Q195" si="83">ROUND(P156*0.15,2)</f>
        <v>0</v>
      </c>
      <c r="R156" s="13">
        <f t="shared" ref="R156:R195" si="84">ROUND(M156/K156,2)</f>
        <v>0.12</v>
      </c>
      <c r="S156" s="13">
        <f t="shared" si="69"/>
        <v>0</v>
      </c>
      <c r="T156" s="8">
        <f t="shared" si="70"/>
        <v>0</v>
      </c>
      <c r="U156" s="8">
        <f t="shared" ref="U156:U195" si="85">ROUND(T156*0.15,2)</f>
        <v>0</v>
      </c>
      <c r="V156" s="17">
        <v>35</v>
      </c>
      <c r="W156" s="16">
        <f t="shared" ref="W156:W195" si="86">ROUND(V156*0.25,2)</f>
        <v>8.75</v>
      </c>
      <c r="X156" s="10">
        <f t="shared" si="71"/>
        <v>82.8</v>
      </c>
      <c r="Y156" s="20">
        <f t="shared" ref="Y156:Y195" si="87">+K156+N156+Q156+W156</f>
        <v>2403.0300000000002</v>
      </c>
      <c r="Z156" s="16">
        <v>3456623774</v>
      </c>
      <c r="AA156" s="17">
        <v>19879</v>
      </c>
      <c r="AB156" s="10">
        <f t="shared" si="72"/>
        <v>173883.18</v>
      </c>
      <c r="AC156" s="2">
        <f t="shared" si="73"/>
        <v>0.814523</v>
      </c>
      <c r="AD156" s="17">
        <v>102128</v>
      </c>
      <c r="AE156" s="2">
        <f t="shared" si="74"/>
        <v>0.82158100000000001</v>
      </c>
      <c r="AF156" s="2">
        <f t="shared" si="65"/>
        <v>0.18336</v>
      </c>
      <c r="AG156" s="39">
        <f t="shared" si="75"/>
        <v>0.18336</v>
      </c>
      <c r="AH156" s="40">
        <f t="shared" si="76"/>
        <v>0</v>
      </c>
      <c r="AI156" s="15">
        <f t="shared" ref="AI156:AI195" si="88">+AH156+AG156</f>
        <v>0.18336</v>
      </c>
      <c r="AJ156" s="17">
        <v>2314</v>
      </c>
      <c r="AK156" s="17">
        <v>13</v>
      </c>
      <c r="AL156" s="12">
        <f t="shared" ref="AL156:AL195" si="89">ROUND(AJ156*AK156*100,0)</f>
        <v>3008200</v>
      </c>
      <c r="AM156" s="17">
        <v>0</v>
      </c>
      <c r="AN156"/>
      <c r="AO156" s="12">
        <f t="shared" ref="AO156:AO195" si="90">ROUND(AM156*AN156*100,0)</f>
        <v>0</v>
      </c>
      <c r="AP156" s="12">
        <f t="shared" si="77"/>
        <v>5078141</v>
      </c>
      <c r="AQ156" s="12">
        <f t="shared" ref="AQ156:AQ195" si="91">SUM(AL156+AO156+AP156)</f>
        <v>8086341</v>
      </c>
      <c r="AR156" s="9">
        <v>3458266</v>
      </c>
      <c r="AS156" s="9">
        <f t="shared" si="78"/>
        <v>8086341</v>
      </c>
      <c r="AT156" s="78">
        <v>4961814</v>
      </c>
      <c r="AU156" s="12">
        <f t="shared" ref="AU156:AU195" si="92">MAX(SUM(AQ156,-AT156),0)</f>
        <v>3124527</v>
      </c>
      <c r="AV156" s="41" t="str">
        <f t="shared" ref="AV156:AV195" si="93">IF(AQ156&gt;AT156,"Yes","No")</f>
        <v>Yes</v>
      </c>
      <c r="AW156" s="9">
        <f t="shared" ref="AW156:AW195" si="94">IF(AV156="Yes",ROUND(+AU156*$L$9,0),ROUND(+AU156*$L$10,0))</f>
        <v>624905</v>
      </c>
      <c r="AX156" s="65">
        <f t="shared" ref="AX156:AX195" si="95">IF(AV156="Yes",+AT156+AW156, AT156-AW156)</f>
        <v>5586719</v>
      </c>
      <c r="AY156" s="71">
        <f t="shared" si="79"/>
        <v>5586719</v>
      </c>
      <c r="AZ156" s="55">
        <f t="shared" ref="AZ156:AZ195" si="96">AY156-AT156</f>
        <v>624905</v>
      </c>
      <c r="BA156" s="17"/>
      <c r="BB156" s="4"/>
      <c r="BD156" s="4"/>
      <c r="BE156" s="4"/>
      <c r="BF156" s="4"/>
      <c r="BG156" s="4"/>
      <c r="BH156" s="4"/>
    </row>
    <row r="157" spans="1:60" ht="15" x14ac:dyDescent="0.25">
      <c r="A157" s="7" t="s">
        <v>83</v>
      </c>
      <c r="B157" s="7"/>
      <c r="C157" s="6"/>
      <c r="D157" s="6"/>
      <c r="E157" s="6"/>
      <c r="F157" s="1">
        <v>6</v>
      </c>
      <c r="G157" s="75">
        <v>89</v>
      </c>
      <c r="H157" s="7">
        <v>131</v>
      </c>
      <c r="I157" s="1" t="s">
        <v>212</v>
      </c>
      <c r="J157" s="37"/>
      <c r="K157" s="16">
        <v>6152.28</v>
      </c>
      <c r="L157" s="38"/>
      <c r="M157">
        <v>1404</v>
      </c>
      <c r="N157" s="16">
        <f t="shared" si="80"/>
        <v>421.2</v>
      </c>
      <c r="O157" s="16">
        <f t="shared" si="81"/>
        <v>3691.37</v>
      </c>
      <c r="P157" s="16">
        <f t="shared" si="82"/>
        <v>0</v>
      </c>
      <c r="Q157" s="16">
        <f t="shared" si="83"/>
        <v>0</v>
      </c>
      <c r="R157" s="13">
        <f t="shared" si="84"/>
        <v>0.23</v>
      </c>
      <c r="S157" s="13">
        <f t="shared" si="69"/>
        <v>0</v>
      </c>
      <c r="T157" s="8">
        <f t="shared" si="70"/>
        <v>0</v>
      </c>
      <c r="U157" s="8">
        <f t="shared" si="85"/>
        <v>0</v>
      </c>
      <c r="V157" s="17">
        <v>162</v>
      </c>
      <c r="W157" s="16">
        <f t="shared" si="86"/>
        <v>40.5</v>
      </c>
      <c r="X157" s="10">
        <f t="shared" si="71"/>
        <v>421.2</v>
      </c>
      <c r="Y157" s="20">
        <f t="shared" si="87"/>
        <v>6613.98</v>
      </c>
      <c r="Z157" s="16">
        <v>6322218759</v>
      </c>
      <c r="AA157" s="17">
        <v>43501</v>
      </c>
      <c r="AB157" s="10">
        <f t="shared" si="72"/>
        <v>145335.01999999999</v>
      </c>
      <c r="AC157" s="2">
        <f t="shared" si="73"/>
        <v>0.68079500000000004</v>
      </c>
      <c r="AD157" s="17">
        <v>101098</v>
      </c>
      <c r="AE157" s="2">
        <f t="shared" si="74"/>
        <v>0.81329499999999999</v>
      </c>
      <c r="AF157" s="2">
        <f t="shared" ref="AF157:AF195" si="97">ROUND(1-((AC157*$L$4)+(AE157*$L$5)),6)</f>
        <v>0.27945500000000001</v>
      </c>
      <c r="AG157" s="39">
        <f t="shared" si="75"/>
        <v>0.27945500000000001</v>
      </c>
      <c r="AH157" s="40">
        <f t="shared" si="76"/>
        <v>0</v>
      </c>
      <c r="AI157" s="15">
        <f t="shared" si="88"/>
        <v>0.27945500000000001</v>
      </c>
      <c r="AJ157" s="17">
        <v>0</v>
      </c>
      <c r="AK157" s="17">
        <v>0</v>
      </c>
      <c r="AL157" s="12">
        <f t="shared" si="89"/>
        <v>0</v>
      </c>
      <c r="AM157" s="17">
        <v>0</v>
      </c>
      <c r="AN157"/>
      <c r="AO157" s="12">
        <f t="shared" si="90"/>
        <v>0</v>
      </c>
      <c r="AP157" s="12">
        <f t="shared" si="77"/>
        <v>21301770</v>
      </c>
      <c r="AQ157" s="12">
        <f t="shared" si="91"/>
        <v>21301770</v>
      </c>
      <c r="AR157" s="9">
        <v>20268059</v>
      </c>
      <c r="AS157" s="9">
        <f t="shared" si="78"/>
        <v>21301770</v>
      </c>
      <c r="AT157" s="78">
        <v>20466417</v>
      </c>
      <c r="AU157" s="12">
        <f t="shared" si="92"/>
        <v>835353</v>
      </c>
      <c r="AV157" s="41" t="str">
        <f t="shared" si="93"/>
        <v>Yes</v>
      </c>
      <c r="AW157" s="9">
        <f t="shared" si="94"/>
        <v>167071</v>
      </c>
      <c r="AX157" s="65">
        <f t="shared" si="95"/>
        <v>20633488</v>
      </c>
      <c r="AY157" s="71">
        <f t="shared" si="79"/>
        <v>20633488</v>
      </c>
      <c r="AZ157" s="55">
        <f t="shared" si="96"/>
        <v>167071</v>
      </c>
      <c r="BA157" s="17"/>
      <c r="BB157" s="4"/>
      <c r="BD157" s="4"/>
      <c r="BE157" s="4"/>
      <c r="BF157" s="4"/>
      <c r="BG157" s="4"/>
      <c r="BH157" s="4"/>
    </row>
    <row r="158" spans="1:60" ht="15" x14ac:dyDescent="0.25">
      <c r="A158" s="7" t="s">
        <v>79</v>
      </c>
      <c r="B158" s="7"/>
      <c r="C158" s="6"/>
      <c r="D158" s="6"/>
      <c r="E158" s="6"/>
      <c r="F158" s="1">
        <v>5</v>
      </c>
      <c r="G158" s="75">
        <v>72</v>
      </c>
      <c r="H158" s="7">
        <v>132</v>
      </c>
      <c r="I158" s="1" t="s">
        <v>213</v>
      </c>
      <c r="J158" s="37"/>
      <c r="K158" s="16">
        <v>5019.03</v>
      </c>
      <c r="L158" s="38"/>
      <c r="M158">
        <v>771</v>
      </c>
      <c r="N158" s="16">
        <f t="shared" si="80"/>
        <v>231.3</v>
      </c>
      <c r="O158" s="16">
        <f t="shared" si="81"/>
        <v>3011.42</v>
      </c>
      <c r="P158" s="16">
        <f t="shared" si="82"/>
        <v>0</v>
      </c>
      <c r="Q158" s="16">
        <f t="shared" si="83"/>
        <v>0</v>
      </c>
      <c r="R158" s="13">
        <f t="shared" si="84"/>
        <v>0.15</v>
      </c>
      <c r="S158" s="13">
        <f t="shared" si="69"/>
        <v>0</v>
      </c>
      <c r="T158" s="8">
        <f t="shared" si="70"/>
        <v>0</v>
      </c>
      <c r="U158" s="8">
        <f t="shared" si="85"/>
        <v>0</v>
      </c>
      <c r="V158" s="17">
        <v>424</v>
      </c>
      <c r="W158" s="16">
        <f t="shared" si="86"/>
        <v>106</v>
      </c>
      <c r="X158" s="10">
        <f t="shared" si="71"/>
        <v>231.3</v>
      </c>
      <c r="Y158" s="20">
        <f t="shared" si="87"/>
        <v>5356.33</v>
      </c>
      <c r="Z158" s="16">
        <v>4629015258.6700001</v>
      </c>
      <c r="AA158" s="17">
        <v>26918</v>
      </c>
      <c r="AB158" s="10">
        <f t="shared" si="72"/>
        <v>171967.28</v>
      </c>
      <c r="AC158" s="2">
        <f t="shared" si="73"/>
        <v>0.80554800000000004</v>
      </c>
      <c r="AD158" s="17">
        <v>119972</v>
      </c>
      <c r="AE158" s="2">
        <f t="shared" si="74"/>
        <v>0.96512900000000001</v>
      </c>
      <c r="AF158" s="2">
        <f t="shared" si="97"/>
        <v>0.14657800000000001</v>
      </c>
      <c r="AG158" s="39">
        <f t="shared" si="75"/>
        <v>0.14657800000000001</v>
      </c>
      <c r="AH158" s="40">
        <f t="shared" si="76"/>
        <v>0</v>
      </c>
      <c r="AI158" s="15">
        <f t="shared" si="88"/>
        <v>0.14657800000000001</v>
      </c>
      <c r="AJ158" s="17">
        <v>0</v>
      </c>
      <c r="AK158" s="17">
        <v>0</v>
      </c>
      <c r="AL158" s="12">
        <f t="shared" si="89"/>
        <v>0</v>
      </c>
      <c r="AM158" s="17">
        <v>0</v>
      </c>
      <c r="AN158"/>
      <c r="AO158" s="12">
        <f t="shared" si="90"/>
        <v>0</v>
      </c>
      <c r="AP158" s="12">
        <f t="shared" si="77"/>
        <v>9048510</v>
      </c>
      <c r="AQ158" s="12">
        <f t="shared" si="91"/>
        <v>9048510</v>
      </c>
      <c r="AR158" s="9">
        <v>12826469</v>
      </c>
      <c r="AS158" s="9">
        <f t="shared" si="78"/>
        <v>9048510</v>
      </c>
      <c r="AT158" s="78">
        <v>11408078</v>
      </c>
      <c r="AU158" s="12">
        <f t="shared" si="92"/>
        <v>0</v>
      </c>
      <c r="AV158" s="41" t="str">
        <f t="shared" si="93"/>
        <v>No</v>
      </c>
      <c r="AW158" s="9">
        <f t="shared" si="94"/>
        <v>0</v>
      </c>
      <c r="AX158" s="65">
        <f t="shared" si="95"/>
        <v>11408078</v>
      </c>
      <c r="AY158" s="71">
        <f t="shared" si="79"/>
        <v>11408078</v>
      </c>
      <c r="AZ158" s="55">
        <f t="shared" si="96"/>
        <v>0</v>
      </c>
      <c r="BA158" s="17"/>
      <c r="BB158" s="4"/>
      <c r="BD158" s="4"/>
      <c r="BE158" s="4"/>
      <c r="BF158" s="4"/>
      <c r="BG158" s="4"/>
      <c r="BH158" s="4"/>
    </row>
    <row r="159" spans="1:60" ht="15" x14ac:dyDescent="0.25">
      <c r="A159" s="7" t="s">
        <v>101</v>
      </c>
      <c r="B159" s="7"/>
      <c r="C159" s="6"/>
      <c r="D159" s="6"/>
      <c r="E159" s="6"/>
      <c r="F159" s="1">
        <v>9</v>
      </c>
      <c r="G159" s="76">
        <v>13</v>
      </c>
      <c r="H159" s="7">
        <v>133</v>
      </c>
      <c r="I159" s="1" t="s">
        <v>214</v>
      </c>
      <c r="J159" s="37"/>
      <c r="K159" s="16">
        <v>369.35</v>
      </c>
      <c r="L159" s="43"/>
      <c r="M159">
        <v>211</v>
      </c>
      <c r="N159" s="16">
        <f t="shared" si="80"/>
        <v>63.3</v>
      </c>
      <c r="O159" s="16">
        <f t="shared" si="81"/>
        <v>221.61</v>
      </c>
      <c r="P159" s="16">
        <f t="shared" si="82"/>
        <v>0</v>
      </c>
      <c r="Q159" s="16">
        <f t="shared" si="83"/>
        <v>0</v>
      </c>
      <c r="R159" s="13">
        <f t="shared" si="84"/>
        <v>0.56999999999999995</v>
      </c>
      <c r="S159" s="13">
        <f t="shared" si="69"/>
        <v>0</v>
      </c>
      <c r="T159" s="8">
        <f t="shared" si="70"/>
        <v>0</v>
      </c>
      <c r="U159" s="8">
        <f t="shared" si="85"/>
        <v>0</v>
      </c>
      <c r="V159" s="17">
        <v>10</v>
      </c>
      <c r="W159" s="16">
        <f t="shared" si="86"/>
        <v>2.5</v>
      </c>
      <c r="X159" s="10">
        <f t="shared" si="71"/>
        <v>63.3</v>
      </c>
      <c r="Y159" s="20">
        <f t="shared" si="87"/>
        <v>435.15000000000003</v>
      </c>
      <c r="Z159" s="16">
        <v>288413570.32999998</v>
      </c>
      <c r="AA159" s="17">
        <v>2967</v>
      </c>
      <c r="AB159" s="10">
        <f t="shared" si="72"/>
        <v>97207.14</v>
      </c>
      <c r="AC159" s="2">
        <f t="shared" si="73"/>
        <v>0.455349</v>
      </c>
      <c r="AD159" s="17">
        <v>72989</v>
      </c>
      <c r="AE159" s="2">
        <f t="shared" si="74"/>
        <v>0.58716900000000005</v>
      </c>
      <c r="AF159" s="2">
        <f t="shared" si="97"/>
        <v>0.50510500000000003</v>
      </c>
      <c r="AG159" s="39">
        <f t="shared" si="75"/>
        <v>0.50510500000000003</v>
      </c>
      <c r="AH159" s="40">
        <f t="shared" si="76"/>
        <v>0.04</v>
      </c>
      <c r="AI159" s="15">
        <f t="shared" si="88"/>
        <v>0.54510500000000006</v>
      </c>
      <c r="AJ159" s="17">
        <v>0</v>
      </c>
      <c r="AK159" s="45">
        <v>0</v>
      </c>
      <c r="AL159" s="12">
        <f t="shared" si="89"/>
        <v>0</v>
      </c>
      <c r="AM159" s="17">
        <v>69</v>
      </c>
      <c r="AN159">
        <v>4</v>
      </c>
      <c r="AO159" s="12">
        <f t="shared" si="90"/>
        <v>27600</v>
      </c>
      <c r="AP159" s="12">
        <f t="shared" si="77"/>
        <v>2733758</v>
      </c>
      <c r="AQ159" s="12">
        <f t="shared" si="91"/>
        <v>2761358</v>
      </c>
      <c r="AR159" s="9">
        <v>2612273</v>
      </c>
      <c r="AS159" s="9">
        <f t="shared" si="78"/>
        <v>2761358</v>
      </c>
      <c r="AT159" s="78">
        <v>2693092</v>
      </c>
      <c r="AU159" s="12">
        <f t="shared" si="92"/>
        <v>68266</v>
      </c>
      <c r="AV159" s="41" t="str">
        <f t="shared" si="93"/>
        <v>Yes</v>
      </c>
      <c r="AW159" s="9">
        <f t="shared" si="94"/>
        <v>13653</v>
      </c>
      <c r="AX159" s="65">
        <f t="shared" si="95"/>
        <v>2706745</v>
      </c>
      <c r="AY159" s="71">
        <f t="shared" si="79"/>
        <v>2706745</v>
      </c>
      <c r="AZ159" s="55">
        <f t="shared" si="96"/>
        <v>13653</v>
      </c>
      <c r="BA159" s="17"/>
      <c r="BB159" s="4"/>
      <c r="BD159" s="4"/>
      <c r="BE159" s="4"/>
      <c r="BF159" s="4"/>
      <c r="BG159" s="4"/>
      <c r="BH159" s="4"/>
    </row>
    <row r="160" spans="1:60" ht="15" x14ac:dyDescent="0.25">
      <c r="A160" s="7" t="s">
        <v>101</v>
      </c>
      <c r="B160" s="7"/>
      <c r="C160" s="6"/>
      <c r="D160" s="6"/>
      <c r="E160" s="6"/>
      <c r="F160" s="1">
        <v>9</v>
      </c>
      <c r="G160" s="76">
        <v>35</v>
      </c>
      <c r="H160" s="7">
        <v>134</v>
      </c>
      <c r="I160" s="1" t="s">
        <v>215</v>
      </c>
      <c r="J160" s="37"/>
      <c r="K160" s="16">
        <v>1417.34</v>
      </c>
      <c r="L160" s="43"/>
      <c r="M160">
        <v>481</v>
      </c>
      <c r="N160" s="16">
        <f t="shared" si="80"/>
        <v>144.30000000000001</v>
      </c>
      <c r="O160" s="16">
        <f t="shared" si="81"/>
        <v>850.4</v>
      </c>
      <c r="P160" s="16">
        <f t="shared" si="82"/>
        <v>0</v>
      </c>
      <c r="Q160" s="16">
        <f t="shared" si="83"/>
        <v>0</v>
      </c>
      <c r="R160" s="13">
        <f t="shared" si="84"/>
        <v>0.34</v>
      </c>
      <c r="S160" s="13">
        <f t="shared" si="69"/>
        <v>0</v>
      </c>
      <c r="T160" s="8">
        <f t="shared" si="70"/>
        <v>0</v>
      </c>
      <c r="U160" s="8">
        <f t="shared" si="85"/>
        <v>0</v>
      </c>
      <c r="V160" s="17">
        <v>14</v>
      </c>
      <c r="W160" s="16">
        <f t="shared" si="86"/>
        <v>3.5</v>
      </c>
      <c r="X160" s="10">
        <f t="shared" si="71"/>
        <v>144.30000000000001</v>
      </c>
      <c r="Y160" s="20">
        <f t="shared" si="87"/>
        <v>1565.1399999999999</v>
      </c>
      <c r="Z160" s="16">
        <v>1168009052</v>
      </c>
      <c r="AA160" s="17">
        <v>11472</v>
      </c>
      <c r="AB160" s="10">
        <f t="shared" si="72"/>
        <v>101813.9</v>
      </c>
      <c r="AC160" s="2">
        <f t="shared" si="73"/>
        <v>0.47692800000000002</v>
      </c>
      <c r="AD160" s="17">
        <v>82546</v>
      </c>
      <c r="AE160" s="2">
        <f t="shared" si="74"/>
        <v>0.66405099999999995</v>
      </c>
      <c r="AF160" s="2">
        <f t="shared" si="97"/>
        <v>0.46693499999999999</v>
      </c>
      <c r="AG160" s="39">
        <f t="shared" si="75"/>
        <v>0.46693499999999999</v>
      </c>
      <c r="AH160" s="40">
        <f t="shared" si="76"/>
        <v>0</v>
      </c>
      <c r="AI160" s="15">
        <f t="shared" si="88"/>
        <v>0.46693499999999999</v>
      </c>
      <c r="AJ160" s="17">
        <v>0</v>
      </c>
      <c r="AK160" s="17">
        <v>0</v>
      </c>
      <c r="AL160" s="12">
        <f t="shared" si="89"/>
        <v>0</v>
      </c>
      <c r="AM160" s="17">
        <v>0</v>
      </c>
      <c r="AN160"/>
      <c r="AO160" s="12">
        <f t="shared" si="90"/>
        <v>0</v>
      </c>
      <c r="AP160" s="12">
        <f t="shared" si="77"/>
        <v>8422685</v>
      </c>
      <c r="AQ160" s="12">
        <f t="shared" si="91"/>
        <v>8422685</v>
      </c>
      <c r="AR160" s="9">
        <v>9790490</v>
      </c>
      <c r="AS160" s="9">
        <f t="shared" si="78"/>
        <v>8422685</v>
      </c>
      <c r="AT160" s="78">
        <v>9551487</v>
      </c>
      <c r="AU160" s="12">
        <f t="shared" si="92"/>
        <v>0</v>
      </c>
      <c r="AV160" s="41" t="str">
        <f t="shared" si="93"/>
        <v>No</v>
      </c>
      <c r="AW160" s="9">
        <f t="shared" si="94"/>
        <v>0</v>
      </c>
      <c r="AX160" s="65">
        <f t="shared" si="95"/>
        <v>9551487</v>
      </c>
      <c r="AY160" s="71">
        <f t="shared" si="79"/>
        <v>9551487</v>
      </c>
      <c r="AZ160" s="55">
        <f t="shared" si="96"/>
        <v>0</v>
      </c>
      <c r="BA160" s="17"/>
      <c r="BB160" s="4"/>
      <c r="BD160" s="4"/>
      <c r="BE160" s="4"/>
      <c r="BF160" s="4"/>
      <c r="BG160" s="4"/>
      <c r="BH160" s="4"/>
    </row>
    <row r="161" spans="1:60" ht="15" x14ac:dyDescent="0.25">
      <c r="A161" s="7" t="s">
        <v>75</v>
      </c>
      <c r="B161" s="7">
        <v>1</v>
      </c>
      <c r="C161" s="6">
        <v>1</v>
      </c>
      <c r="D161" s="6">
        <v>1</v>
      </c>
      <c r="E161" s="6"/>
      <c r="F161" s="1">
        <v>2</v>
      </c>
      <c r="G161" s="75">
        <v>122</v>
      </c>
      <c r="H161" s="7">
        <v>135</v>
      </c>
      <c r="I161" s="1" t="s">
        <v>216</v>
      </c>
      <c r="J161" s="37"/>
      <c r="K161" s="16">
        <v>15819.56</v>
      </c>
      <c r="L161" s="38"/>
      <c r="M161">
        <v>8233</v>
      </c>
      <c r="N161" s="16">
        <f t="shared" si="80"/>
        <v>2469.9</v>
      </c>
      <c r="O161" s="16">
        <f t="shared" si="81"/>
        <v>9491.74</v>
      </c>
      <c r="P161" s="16">
        <f t="shared" si="82"/>
        <v>0</v>
      </c>
      <c r="Q161" s="16">
        <f t="shared" si="83"/>
        <v>0</v>
      </c>
      <c r="R161" s="13">
        <f t="shared" si="84"/>
        <v>0.52</v>
      </c>
      <c r="S161" s="13">
        <f t="shared" si="69"/>
        <v>0</v>
      </c>
      <c r="T161" s="8">
        <f t="shared" si="70"/>
        <v>0</v>
      </c>
      <c r="U161" s="8">
        <f t="shared" si="85"/>
        <v>0</v>
      </c>
      <c r="V161" s="17">
        <v>2536</v>
      </c>
      <c r="W161" s="16">
        <f t="shared" si="86"/>
        <v>634</v>
      </c>
      <c r="X161" s="10">
        <f t="shared" si="71"/>
        <v>2469.9</v>
      </c>
      <c r="Y161" s="20">
        <f t="shared" si="87"/>
        <v>18923.46</v>
      </c>
      <c r="Z161" s="16">
        <v>34196924420</v>
      </c>
      <c r="AA161" s="17">
        <v>135470</v>
      </c>
      <c r="AB161" s="10">
        <f t="shared" si="72"/>
        <v>252431.71</v>
      </c>
      <c r="AC161" s="2">
        <f t="shared" si="73"/>
        <v>1.182469</v>
      </c>
      <c r="AD161" s="17">
        <v>96885</v>
      </c>
      <c r="AE161" s="2">
        <f t="shared" si="74"/>
        <v>0.77940299999999996</v>
      </c>
      <c r="AF161" s="2">
        <f t="shared" si="97"/>
        <v>-6.1549E-2</v>
      </c>
      <c r="AG161" s="39">
        <f t="shared" si="75"/>
        <v>0.1</v>
      </c>
      <c r="AH161" s="40">
        <f t="shared" si="76"/>
        <v>0</v>
      </c>
      <c r="AI161" s="15">
        <f t="shared" si="88"/>
        <v>0.1</v>
      </c>
      <c r="AJ161" s="17">
        <v>0</v>
      </c>
      <c r="AK161" s="17">
        <v>0</v>
      </c>
      <c r="AL161" s="12">
        <f t="shared" si="89"/>
        <v>0</v>
      </c>
      <c r="AM161" s="17">
        <v>0</v>
      </c>
      <c r="AN161"/>
      <c r="AO161" s="12">
        <f t="shared" si="90"/>
        <v>0</v>
      </c>
      <c r="AP161" s="12">
        <f t="shared" si="77"/>
        <v>21809288</v>
      </c>
      <c r="AQ161" s="12">
        <f t="shared" si="91"/>
        <v>21809288</v>
      </c>
      <c r="AR161" s="9">
        <v>10803759</v>
      </c>
      <c r="AS161" s="9">
        <f t="shared" si="78"/>
        <v>21809288</v>
      </c>
      <c r="AT161" s="78">
        <v>15979193</v>
      </c>
      <c r="AU161" s="12">
        <f t="shared" si="92"/>
        <v>5830095</v>
      </c>
      <c r="AV161" s="41" t="str">
        <f t="shared" si="93"/>
        <v>Yes</v>
      </c>
      <c r="AW161" s="9">
        <f t="shared" si="94"/>
        <v>1166019</v>
      </c>
      <c r="AX161" s="65">
        <f t="shared" si="95"/>
        <v>17145212</v>
      </c>
      <c r="AY161" s="71">
        <f t="shared" si="79"/>
        <v>17145212</v>
      </c>
      <c r="AZ161" s="55">
        <f t="shared" si="96"/>
        <v>1166019</v>
      </c>
      <c r="BA161" s="17"/>
      <c r="BB161" s="4"/>
      <c r="BD161" s="4"/>
      <c r="BE161" s="4"/>
      <c r="BF161" s="4"/>
      <c r="BG161" s="4"/>
      <c r="BH161" s="4"/>
    </row>
    <row r="162" spans="1:60" ht="15" x14ac:dyDescent="0.25">
      <c r="A162" s="7" t="s">
        <v>101</v>
      </c>
      <c r="B162" s="7"/>
      <c r="C162" s="6"/>
      <c r="D162" s="6"/>
      <c r="E162" s="6"/>
      <c r="F162" s="1">
        <v>9</v>
      </c>
      <c r="G162" s="76">
        <v>32</v>
      </c>
      <c r="H162" s="7">
        <v>136</v>
      </c>
      <c r="I162" s="1" t="s">
        <v>217</v>
      </c>
      <c r="J162" s="37"/>
      <c r="K162" s="16">
        <v>439.19</v>
      </c>
      <c r="L162" s="43"/>
      <c r="M162">
        <v>168</v>
      </c>
      <c r="N162" s="16">
        <f t="shared" si="80"/>
        <v>50.4</v>
      </c>
      <c r="O162" s="16">
        <f t="shared" si="81"/>
        <v>263.51</v>
      </c>
      <c r="P162" s="16">
        <f t="shared" si="82"/>
        <v>0</v>
      </c>
      <c r="Q162" s="16">
        <f t="shared" si="83"/>
        <v>0</v>
      </c>
      <c r="R162" s="13">
        <f t="shared" si="84"/>
        <v>0.38</v>
      </c>
      <c r="S162" s="13">
        <f t="shared" si="69"/>
        <v>0</v>
      </c>
      <c r="T162" s="8">
        <f t="shared" si="70"/>
        <v>0</v>
      </c>
      <c r="U162" s="8">
        <f t="shared" si="85"/>
        <v>0</v>
      </c>
      <c r="V162" s="17">
        <v>1</v>
      </c>
      <c r="W162" s="16">
        <f t="shared" si="86"/>
        <v>0.25</v>
      </c>
      <c r="X162" s="10">
        <f t="shared" si="71"/>
        <v>50.4</v>
      </c>
      <c r="Y162" s="20">
        <f t="shared" si="87"/>
        <v>489.84</v>
      </c>
      <c r="Z162" s="16">
        <v>413679861.32999998</v>
      </c>
      <c r="AA162" s="17">
        <v>3578</v>
      </c>
      <c r="AB162" s="10">
        <f t="shared" si="72"/>
        <v>115617.62</v>
      </c>
      <c r="AC162" s="2">
        <f t="shared" si="73"/>
        <v>0.54158899999999999</v>
      </c>
      <c r="AD162" s="17">
        <v>84643</v>
      </c>
      <c r="AE162" s="2">
        <f t="shared" si="74"/>
        <v>0.680921</v>
      </c>
      <c r="AF162" s="2">
        <f t="shared" si="97"/>
        <v>0.41661100000000001</v>
      </c>
      <c r="AG162" s="39">
        <f t="shared" si="75"/>
        <v>0.41661100000000001</v>
      </c>
      <c r="AH162" s="40">
        <f t="shared" si="76"/>
        <v>0</v>
      </c>
      <c r="AI162" s="15">
        <f t="shared" si="88"/>
        <v>0.41661100000000001</v>
      </c>
      <c r="AJ162" s="17">
        <v>0</v>
      </c>
      <c r="AK162" s="17">
        <v>0</v>
      </c>
      <c r="AL162" s="12">
        <f t="shared" si="89"/>
        <v>0</v>
      </c>
      <c r="AM162" s="17">
        <v>1</v>
      </c>
      <c r="AN162">
        <v>4</v>
      </c>
      <c r="AO162" s="12">
        <f t="shared" si="90"/>
        <v>400</v>
      </c>
      <c r="AP162" s="12">
        <f t="shared" si="77"/>
        <v>2351938</v>
      </c>
      <c r="AQ162" s="12">
        <f t="shared" si="91"/>
        <v>2352338</v>
      </c>
      <c r="AR162" s="9">
        <v>3196216</v>
      </c>
      <c r="AS162" s="9">
        <f t="shared" si="78"/>
        <v>2352338</v>
      </c>
      <c r="AT162" s="78">
        <v>3174585</v>
      </c>
      <c r="AU162" s="12">
        <f t="shared" si="92"/>
        <v>0</v>
      </c>
      <c r="AV162" s="41" t="str">
        <f t="shared" si="93"/>
        <v>No</v>
      </c>
      <c r="AW162" s="9">
        <f t="shared" si="94"/>
        <v>0</v>
      </c>
      <c r="AX162" s="65">
        <f t="shared" si="95"/>
        <v>3174585</v>
      </c>
      <c r="AY162" s="71">
        <f t="shared" si="79"/>
        <v>3174585</v>
      </c>
      <c r="AZ162" s="55">
        <f t="shared" si="96"/>
        <v>0</v>
      </c>
      <c r="BA162" s="17"/>
      <c r="BB162" s="4"/>
      <c r="BD162" s="4"/>
      <c r="BE162" s="4"/>
      <c r="BF162" s="4"/>
      <c r="BG162" s="4"/>
      <c r="BH162" s="4"/>
    </row>
    <row r="163" spans="1:60" ht="15" x14ac:dyDescent="0.25">
      <c r="A163" s="7" t="s">
        <v>83</v>
      </c>
      <c r="B163" s="7"/>
      <c r="C163" s="6"/>
      <c r="D163" s="6"/>
      <c r="E163" s="6"/>
      <c r="F163" s="1">
        <v>3</v>
      </c>
      <c r="G163" s="75">
        <v>125</v>
      </c>
      <c r="H163" s="7">
        <v>137</v>
      </c>
      <c r="I163" s="1" t="s">
        <v>218</v>
      </c>
      <c r="J163" s="37"/>
      <c r="K163" s="16">
        <v>1849.58</v>
      </c>
      <c r="L163" s="38"/>
      <c r="M163">
        <v>448</v>
      </c>
      <c r="N163" s="16">
        <f t="shared" si="80"/>
        <v>134.4</v>
      </c>
      <c r="O163" s="16">
        <f t="shared" si="81"/>
        <v>1109.75</v>
      </c>
      <c r="P163" s="16">
        <f t="shared" si="82"/>
        <v>0</v>
      </c>
      <c r="Q163" s="16">
        <f t="shared" si="83"/>
        <v>0</v>
      </c>
      <c r="R163" s="13">
        <f t="shared" si="84"/>
        <v>0.24</v>
      </c>
      <c r="S163" s="13">
        <f t="shared" si="69"/>
        <v>0</v>
      </c>
      <c r="T163" s="8">
        <f t="shared" si="70"/>
        <v>0</v>
      </c>
      <c r="U163" s="8">
        <f t="shared" si="85"/>
        <v>0</v>
      </c>
      <c r="V163" s="17">
        <v>12</v>
      </c>
      <c r="W163" s="16">
        <f t="shared" si="86"/>
        <v>3</v>
      </c>
      <c r="X163" s="10">
        <f t="shared" si="71"/>
        <v>134.4</v>
      </c>
      <c r="Y163" s="20">
        <f t="shared" si="87"/>
        <v>1986.98</v>
      </c>
      <c r="Z163" s="16">
        <v>4570801633</v>
      </c>
      <c r="AA163" s="17">
        <v>18335</v>
      </c>
      <c r="AB163" s="10">
        <f t="shared" si="72"/>
        <v>249293.79</v>
      </c>
      <c r="AC163" s="2">
        <f t="shared" si="73"/>
        <v>1.16777</v>
      </c>
      <c r="AD163" s="17">
        <v>93349</v>
      </c>
      <c r="AE163" s="2">
        <f t="shared" si="74"/>
        <v>0.75095699999999999</v>
      </c>
      <c r="AF163" s="2">
        <f t="shared" si="97"/>
        <v>-4.2726E-2</v>
      </c>
      <c r="AG163" s="39">
        <f t="shared" si="75"/>
        <v>0.01</v>
      </c>
      <c r="AH163" s="40">
        <f t="shared" si="76"/>
        <v>0</v>
      </c>
      <c r="AI163" s="15">
        <f t="shared" si="88"/>
        <v>0.01</v>
      </c>
      <c r="AJ163" s="17">
        <v>0</v>
      </c>
      <c r="AK163" s="17">
        <v>0</v>
      </c>
      <c r="AL163" s="12">
        <f t="shared" si="89"/>
        <v>0</v>
      </c>
      <c r="AM163" s="17">
        <v>0</v>
      </c>
      <c r="AN163"/>
      <c r="AO163" s="12">
        <f t="shared" si="90"/>
        <v>0</v>
      </c>
      <c r="AP163" s="12">
        <f t="shared" si="77"/>
        <v>228999</v>
      </c>
      <c r="AQ163" s="12">
        <f t="shared" si="91"/>
        <v>228999</v>
      </c>
      <c r="AR163" s="9">
        <v>1649159</v>
      </c>
      <c r="AS163" s="9">
        <f t="shared" si="78"/>
        <v>228999</v>
      </c>
      <c r="AT163" s="78">
        <v>1073011</v>
      </c>
      <c r="AU163" s="12">
        <f t="shared" si="92"/>
        <v>0</v>
      </c>
      <c r="AV163" s="41" t="str">
        <f t="shared" si="93"/>
        <v>No</v>
      </c>
      <c r="AW163" s="9">
        <f t="shared" si="94"/>
        <v>0</v>
      </c>
      <c r="AX163" s="65">
        <f t="shared" si="95"/>
        <v>1073011</v>
      </c>
      <c r="AY163" s="71">
        <f t="shared" si="79"/>
        <v>1073011</v>
      </c>
      <c r="AZ163" s="55">
        <f t="shared" si="96"/>
        <v>0</v>
      </c>
      <c r="BA163" s="17"/>
      <c r="BB163" s="4"/>
      <c r="BD163" s="4"/>
      <c r="BE163" s="4"/>
      <c r="BF163" s="4"/>
      <c r="BG163" s="4"/>
      <c r="BH163" s="4"/>
    </row>
    <row r="164" spans="1:60" ht="15" x14ac:dyDescent="0.25">
      <c r="A164" s="7" t="s">
        <v>88</v>
      </c>
      <c r="B164" s="7"/>
      <c r="C164" s="74">
        <v>1</v>
      </c>
      <c r="D164" s="74">
        <v>1</v>
      </c>
      <c r="E164" s="6"/>
      <c r="F164" s="1">
        <v>8</v>
      </c>
      <c r="G164" s="76">
        <v>22</v>
      </c>
      <c r="H164" s="7">
        <v>138</v>
      </c>
      <c r="I164" s="1" t="s">
        <v>219</v>
      </c>
      <c r="J164" s="37"/>
      <c r="K164" s="16">
        <v>6965.57</v>
      </c>
      <c r="L164" s="43"/>
      <c r="M164">
        <v>3245</v>
      </c>
      <c r="N164" s="16">
        <f t="shared" si="80"/>
        <v>973.5</v>
      </c>
      <c r="O164" s="16">
        <f t="shared" si="81"/>
        <v>4179.34</v>
      </c>
      <c r="P164" s="16">
        <f t="shared" si="82"/>
        <v>0</v>
      </c>
      <c r="Q164" s="16">
        <f t="shared" si="83"/>
        <v>0</v>
      </c>
      <c r="R164" s="13">
        <f t="shared" si="84"/>
        <v>0.47</v>
      </c>
      <c r="S164" s="13">
        <f t="shared" si="69"/>
        <v>0</v>
      </c>
      <c r="T164" s="8">
        <f t="shared" si="70"/>
        <v>0</v>
      </c>
      <c r="U164" s="8">
        <f t="shared" si="85"/>
        <v>0</v>
      </c>
      <c r="V164" s="17">
        <v>591</v>
      </c>
      <c r="W164" s="16">
        <f t="shared" si="86"/>
        <v>147.75</v>
      </c>
      <c r="X164" s="10">
        <f t="shared" si="71"/>
        <v>973.5</v>
      </c>
      <c r="Y164" s="20">
        <f t="shared" si="87"/>
        <v>8086.82</v>
      </c>
      <c r="Z164" s="16">
        <v>7464988123.6700001</v>
      </c>
      <c r="AA164" s="17">
        <v>52355</v>
      </c>
      <c r="AB164" s="10">
        <f t="shared" si="72"/>
        <v>142584.04999999999</v>
      </c>
      <c r="AC164" s="2">
        <f t="shared" si="73"/>
        <v>0.66790799999999995</v>
      </c>
      <c r="AD164" s="17">
        <v>82286</v>
      </c>
      <c r="AE164" s="2">
        <f t="shared" si="74"/>
        <v>0.66195999999999999</v>
      </c>
      <c r="AF164" s="2">
        <f t="shared" si="97"/>
        <v>0.33387600000000001</v>
      </c>
      <c r="AG164" s="39">
        <f t="shared" si="75"/>
        <v>0.33387600000000001</v>
      </c>
      <c r="AH164" s="40">
        <f t="shared" si="76"/>
        <v>0</v>
      </c>
      <c r="AI164" s="15">
        <f t="shared" si="88"/>
        <v>0.33387600000000001</v>
      </c>
      <c r="AJ164" s="17">
        <v>0</v>
      </c>
      <c r="AK164" s="17">
        <v>0</v>
      </c>
      <c r="AL164" s="12">
        <f t="shared" si="89"/>
        <v>0</v>
      </c>
      <c r="AM164" s="17">
        <v>0</v>
      </c>
      <c r="AN164"/>
      <c r="AO164" s="12">
        <f t="shared" si="90"/>
        <v>0</v>
      </c>
      <c r="AP164" s="12">
        <f t="shared" si="77"/>
        <v>31117444</v>
      </c>
      <c r="AQ164" s="12">
        <f t="shared" si="91"/>
        <v>31117444</v>
      </c>
      <c r="AR164" s="9">
        <v>21461782</v>
      </c>
      <c r="AS164" s="9">
        <f t="shared" si="78"/>
        <v>31117444</v>
      </c>
      <c r="AT164" s="78">
        <v>26275342</v>
      </c>
      <c r="AU164" s="12">
        <f t="shared" si="92"/>
        <v>4842102</v>
      </c>
      <c r="AV164" s="41" t="str">
        <f t="shared" si="93"/>
        <v>Yes</v>
      </c>
      <c r="AW164" s="9">
        <f t="shared" si="94"/>
        <v>968420</v>
      </c>
      <c r="AX164" s="65">
        <f t="shared" si="95"/>
        <v>27243762</v>
      </c>
      <c r="AY164" s="71">
        <f t="shared" si="79"/>
        <v>27243762</v>
      </c>
      <c r="AZ164" s="55">
        <f t="shared" si="96"/>
        <v>968420</v>
      </c>
      <c r="BA164" s="17"/>
      <c r="BB164" s="4"/>
      <c r="BD164" s="4"/>
      <c r="BE164" s="4"/>
      <c r="BF164" s="4"/>
      <c r="BG164" s="4"/>
      <c r="BH164" s="4"/>
    </row>
    <row r="165" spans="1:60" ht="15" x14ac:dyDescent="0.25">
      <c r="A165" s="7" t="s">
        <v>73</v>
      </c>
      <c r="B165" s="7"/>
      <c r="C165" s="6"/>
      <c r="D165" s="6"/>
      <c r="E165" s="6"/>
      <c r="F165" s="1">
        <v>5</v>
      </c>
      <c r="G165" s="75">
        <v>109</v>
      </c>
      <c r="H165" s="7">
        <v>139</v>
      </c>
      <c r="I165" s="1" t="s">
        <v>220</v>
      </c>
      <c r="J165" s="37"/>
      <c r="K165" s="16">
        <v>1982.9</v>
      </c>
      <c r="L165" s="38"/>
      <c r="M165">
        <v>287</v>
      </c>
      <c r="N165" s="16">
        <f t="shared" si="80"/>
        <v>86.1</v>
      </c>
      <c r="O165" s="16">
        <f t="shared" si="81"/>
        <v>1189.74</v>
      </c>
      <c r="P165" s="16">
        <f t="shared" si="82"/>
        <v>0</v>
      </c>
      <c r="Q165" s="16">
        <f t="shared" si="83"/>
        <v>0</v>
      </c>
      <c r="R165" s="13">
        <f t="shared" si="84"/>
        <v>0.14000000000000001</v>
      </c>
      <c r="S165" s="13">
        <f t="shared" si="69"/>
        <v>0</v>
      </c>
      <c r="T165" s="8">
        <f t="shared" si="70"/>
        <v>0</v>
      </c>
      <c r="U165" s="8">
        <f t="shared" si="85"/>
        <v>0</v>
      </c>
      <c r="V165" s="17">
        <v>65</v>
      </c>
      <c r="W165" s="16">
        <f t="shared" si="86"/>
        <v>16.25</v>
      </c>
      <c r="X165" s="10">
        <f t="shared" si="71"/>
        <v>86.1</v>
      </c>
      <c r="Y165" s="20">
        <f t="shared" si="87"/>
        <v>2085.25</v>
      </c>
      <c r="Z165" s="16">
        <v>2273190489.6700001</v>
      </c>
      <c r="AA165" s="17">
        <v>15752</v>
      </c>
      <c r="AB165" s="10">
        <f t="shared" si="72"/>
        <v>144311.23000000001</v>
      </c>
      <c r="AC165" s="2">
        <f t="shared" si="73"/>
        <v>0.67599900000000002</v>
      </c>
      <c r="AD165" s="17">
        <v>110938</v>
      </c>
      <c r="AE165" s="2">
        <f t="shared" si="74"/>
        <v>0.89245399999999997</v>
      </c>
      <c r="AF165" s="2">
        <f t="shared" si="97"/>
        <v>0.25906499999999999</v>
      </c>
      <c r="AG165" s="39">
        <f t="shared" si="75"/>
        <v>0.25906499999999999</v>
      </c>
      <c r="AH165" s="40">
        <f t="shared" si="76"/>
        <v>0</v>
      </c>
      <c r="AI165" s="15">
        <f t="shared" si="88"/>
        <v>0.25906499999999999</v>
      </c>
      <c r="AJ165" s="17">
        <v>0</v>
      </c>
      <c r="AK165" s="17">
        <v>0</v>
      </c>
      <c r="AL165" s="12">
        <f t="shared" si="89"/>
        <v>0</v>
      </c>
      <c r="AM165" s="17">
        <v>0</v>
      </c>
      <c r="AN165"/>
      <c r="AO165" s="12">
        <f t="shared" si="90"/>
        <v>0</v>
      </c>
      <c r="AP165" s="12">
        <f t="shared" si="77"/>
        <v>6225981</v>
      </c>
      <c r="AQ165" s="12">
        <f t="shared" si="91"/>
        <v>6225981</v>
      </c>
      <c r="AR165" s="9">
        <v>6221145</v>
      </c>
      <c r="AS165" s="9">
        <f t="shared" si="78"/>
        <v>6225981</v>
      </c>
      <c r="AT165" s="78">
        <v>6148151</v>
      </c>
      <c r="AU165" s="12">
        <f t="shared" si="92"/>
        <v>77830</v>
      </c>
      <c r="AV165" s="41" t="str">
        <f t="shared" si="93"/>
        <v>Yes</v>
      </c>
      <c r="AW165" s="9">
        <f t="shared" si="94"/>
        <v>15566</v>
      </c>
      <c r="AX165" s="65">
        <f t="shared" si="95"/>
        <v>6163717</v>
      </c>
      <c r="AY165" s="71">
        <f t="shared" si="79"/>
        <v>6163717</v>
      </c>
      <c r="AZ165" s="55">
        <f t="shared" si="96"/>
        <v>15566</v>
      </c>
      <c r="BA165" s="17"/>
      <c r="BB165" s="4"/>
      <c r="BD165" s="4"/>
      <c r="BE165" s="4"/>
      <c r="BF165" s="4"/>
      <c r="BG165" s="4"/>
      <c r="BH165" s="4"/>
    </row>
    <row r="166" spans="1:60" ht="15" x14ac:dyDescent="0.25">
      <c r="A166" s="7" t="s">
        <v>77</v>
      </c>
      <c r="B166" s="7"/>
      <c r="C166" s="6"/>
      <c r="D166" s="6"/>
      <c r="E166" s="6"/>
      <c r="F166" s="1">
        <v>9</v>
      </c>
      <c r="G166" s="77">
        <v>49</v>
      </c>
      <c r="H166" s="7">
        <v>140</v>
      </c>
      <c r="I166" s="1" t="s">
        <v>221</v>
      </c>
      <c r="J166" s="37"/>
      <c r="K166" s="16">
        <v>924.24</v>
      </c>
      <c r="L166" s="44"/>
      <c r="M166">
        <v>318</v>
      </c>
      <c r="N166" s="16">
        <f t="shared" si="80"/>
        <v>95.4</v>
      </c>
      <c r="O166" s="16">
        <f t="shared" si="81"/>
        <v>554.54</v>
      </c>
      <c r="P166" s="16">
        <f t="shared" si="82"/>
        <v>0</v>
      </c>
      <c r="Q166" s="16">
        <f t="shared" si="83"/>
        <v>0</v>
      </c>
      <c r="R166" s="13">
        <f t="shared" si="84"/>
        <v>0.34</v>
      </c>
      <c r="S166" s="13">
        <f t="shared" si="69"/>
        <v>0</v>
      </c>
      <c r="T166" s="8">
        <f t="shared" si="70"/>
        <v>0</v>
      </c>
      <c r="U166" s="8">
        <f t="shared" si="85"/>
        <v>0</v>
      </c>
      <c r="V166" s="17">
        <v>18</v>
      </c>
      <c r="W166" s="16">
        <f t="shared" si="86"/>
        <v>4.5</v>
      </c>
      <c r="X166" s="10">
        <f t="shared" si="71"/>
        <v>95.4</v>
      </c>
      <c r="Y166" s="20">
        <f t="shared" si="87"/>
        <v>1024.1399999999999</v>
      </c>
      <c r="Z166" s="16">
        <v>890856522.33000004</v>
      </c>
      <c r="AA166" s="17">
        <v>7442</v>
      </c>
      <c r="AB166" s="10">
        <f t="shared" si="72"/>
        <v>119706.6</v>
      </c>
      <c r="AC166" s="2">
        <f t="shared" si="73"/>
        <v>0.56074299999999999</v>
      </c>
      <c r="AD166" s="17">
        <v>71039</v>
      </c>
      <c r="AE166" s="2">
        <f t="shared" si="74"/>
        <v>0.57148200000000005</v>
      </c>
      <c r="AF166" s="2">
        <f t="shared" si="97"/>
        <v>0.43603500000000001</v>
      </c>
      <c r="AG166" s="39">
        <f t="shared" si="75"/>
        <v>0.43603500000000001</v>
      </c>
      <c r="AH166" s="40">
        <f t="shared" si="76"/>
        <v>0</v>
      </c>
      <c r="AI166" s="15">
        <f t="shared" si="88"/>
        <v>0.43603500000000001</v>
      </c>
      <c r="AJ166" s="17">
        <v>0</v>
      </c>
      <c r="AK166" s="17">
        <v>0</v>
      </c>
      <c r="AL166" s="12">
        <f t="shared" si="89"/>
        <v>0</v>
      </c>
      <c r="AM166" s="17">
        <v>0</v>
      </c>
      <c r="AN166"/>
      <c r="AO166" s="12">
        <f t="shared" si="90"/>
        <v>0</v>
      </c>
      <c r="AP166" s="12">
        <f t="shared" si="77"/>
        <v>5146614</v>
      </c>
      <c r="AQ166" s="12">
        <f t="shared" si="91"/>
        <v>5146614</v>
      </c>
      <c r="AR166" s="9">
        <v>5624815</v>
      </c>
      <c r="AS166" s="9">
        <f t="shared" si="78"/>
        <v>5146614</v>
      </c>
      <c r="AT166" s="78">
        <v>5481226</v>
      </c>
      <c r="AU166" s="12">
        <f t="shared" si="92"/>
        <v>0</v>
      </c>
      <c r="AV166" s="41" t="str">
        <f t="shared" si="93"/>
        <v>No</v>
      </c>
      <c r="AW166" s="9">
        <f t="shared" si="94"/>
        <v>0</v>
      </c>
      <c r="AX166" s="65">
        <f t="shared" si="95"/>
        <v>5481226</v>
      </c>
      <c r="AY166" s="71">
        <f t="shared" si="79"/>
        <v>5481226</v>
      </c>
      <c r="AZ166" s="55">
        <f t="shared" si="96"/>
        <v>0</v>
      </c>
      <c r="BA166" s="17"/>
      <c r="BB166" s="4"/>
      <c r="BD166" s="4"/>
      <c r="BE166" s="4"/>
      <c r="BF166" s="4"/>
      <c r="BG166" s="4"/>
      <c r="BH166" s="4"/>
    </row>
    <row r="167" spans="1:60" ht="15" x14ac:dyDescent="0.25">
      <c r="A167" s="7" t="s">
        <v>101</v>
      </c>
      <c r="B167" s="7"/>
      <c r="C167" s="6">
        <v>1</v>
      </c>
      <c r="D167" s="6">
        <v>0</v>
      </c>
      <c r="E167" s="6">
        <v>1</v>
      </c>
      <c r="F167" s="1">
        <v>9</v>
      </c>
      <c r="G167" s="75">
        <v>47</v>
      </c>
      <c r="H167" s="7">
        <v>141</v>
      </c>
      <c r="I167" s="1" t="s">
        <v>222</v>
      </c>
      <c r="J167" s="37"/>
      <c r="K167" s="16">
        <v>933.44</v>
      </c>
      <c r="L167" s="38"/>
      <c r="M167">
        <v>398</v>
      </c>
      <c r="N167" s="16">
        <f t="shared" si="80"/>
        <v>119.4</v>
      </c>
      <c r="O167" s="16">
        <f t="shared" si="81"/>
        <v>560.05999999999995</v>
      </c>
      <c r="P167" s="16">
        <f t="shared" si="82"/>
        <v>0</v>
      </c>
      <c r="Q167" s="16">
        <f t="shared" si="83"/>
        <v>0</v>
      </c>
      <c r="R167" s="13">
        <f t="shared" si="84"/>
        <v>0.43</v>
      </c>
      <c r="S167" s="13">
        <f t="shared" si="69"/>
        <v>0</v>
      </c>
      <c r="T167" s="8">
        <f t="shared" si="70"/>
        <v>0</v>
      </c>
      <c r="U167" s="8">
        <f t="shared" si="85"/>
        <v>0</v>
      </c>
      <c r="V167" s="17">
        <v>5</v>
      </c>
      <c r="W167" s="16">
        <f t="shared" si="86"/>
        <v>1.25</v>
      </c>
      <c r="X167" s="10">
        <f t="shared" si="71"/>
        <v>119.4</v>
      </c>
      <c r="Y167" s="20">
        <f t="shared" si="87"/>
        <v>1054.0900000000001</v>
      </c>
      <c r="Z167" s="16">
        <v>1128595474.6700001</v>
      </c>
      <c r="AA167" s="17">
        <v>9189</v>
      </c>
      <c r="AB167" s="10">
        <f t="shared" si="72"/>
        <v>122820.27</v>
      </c>
      <c r="AC167" s="2">
        <f t="shared" si="73"/>
        <v>0.57532799999999995</v>
      </c>
      <c r="AD167" s="17">
        <v>75168</v>
      </c>
      <c r="AE167" s="2">
        <f t="shared" si="74"/>
        <v>0.60469799999999996</v>
      </c>
      <c r="AF167" s="2">
        <f t="shared" si="97"/>
        <v>0.41586099999999998</v>
      </c>
      <c r="AG167" s="39">
        <f t="shared" si="75"/>
        <v>0.41586099999999998</v>
      </c>
      <c r="AH167" s="40">
        <f t="shared" si="76"/>
        <v>0</v>
      </c>
      <c r="AI167" s="15">
        <f t="shared" si="88"/>
        <v>0.41586099999999998</v>
      </c>
      <c r="AJ167" s="17">
        <v>0</v>
      </c>
      <c r="AK167" s="17">
        <v>0</v>
      </c>
      <c r="AL167" s="12">
        <f t="shared" si="89"/>
        <v>0</v>
      </c>
      <c r="AM167" s="17">
        <v>0</v>
      </c>
      <c r="AN167"/>
      <c r="AO167" s="12">
        <f t="shared" si="90"/>
        <v>0</v>
      </c>
      <c r="AP167" s="12">
        <f t="shared" si="77"/>
        <v>5052040</v>
      </c>
      <c r="AQ167" s="12">
        <f t="shared" si="91"/>
        <v>5052040</v>
      </c>
      <c r="AR167" s="9">
        <v>7534704</v>
      </c>
      <c r="AS167" s="9">
        <f t="shared" si="78"/>
        <v>7534704</v>
      </c>
      <c r="AT167" s="78">
        <v>7534704</v>
      </c>
      <c r="AU167" s="12">
        <f t="shared" si="92"/>
        <v>0</v>
      </c>
      <c r="AV167" s="41" t="str">
        <f t="shared" si="93"/>
        <v>No</v>
      </c>
      <c r="AW167" s="9">
        <f t="shared" si="94"/>
        <v>0</v>
      </c>
      <c r="AX167" s="65">
        <f t="shared" si="95"/>
        <v>7534704</v>
      </c>
      <c r="AY167" s="71">
        <f t="shared" si="79"/>
        <v>7534704</v>
      </c>
      <c r="AZ167" s="55">
        <f t="shared" si="96"/>
        <v>0</v>
      </c>
      <c r="BA167" s="17"/>
      <c r="BB167" s="4"/>
      <c r="BD167" s="4"/>
      <c r="BE167" s="4"/>
      <c r="BF167" s="4"/>
      <c r="BG167" s="4"/>
      <c r="BH167" s="4"/>
    </row>
    <row r="168" spans="1:60" ht="15" x14ac:dyDescent="0.25">
      <c r="A168" s="7" t="s">
        <v>73</v>
      </c>
      <c r="B168" s="7"/>
      <c r="C168" s="6"/>
      <c r="D168" s="6"/>
      <c r="E168" s="6"/>
      <c r="F168" s="1">
        <v>5</v>
      </c>
      <c r="G168" s="75">
        <v>99</v>
      </c>
      <c r="H168" s="7">
        <v>142</v>
      </c>
      <c r="I168" s="1" t="s">
        <v>223</v>
      </c>
      <c r="J168" s="37"/>
      <c r="K168" s="16">
        <v>2338.37</v>
      </c>
      <c r="L168" s="38"/>
      <c r="M168">
        <v>370</v>
      </c>
      <c r="N168" s="16">
        <f t="shared" si="80"/>
        <v>111</v>
      </c>
      <c r="O168" s="16">
        <f t="shared" si="81"/>
        <v>1403.02</v>
      </c>
      <c r="P168" s="16">
        <f t="shared" si="82"/>
        <v>0</v>
      </c>
      <c r="Q168" s="16">
        <f t="shared" si="83"/>
        <v>0</v>
      </c>
      <c r="R168" s="13">
        <f t="shared" si="84"/>
        <v>0.16</v>
      </c>
      <c r="S168" s="13">
        <f t="shared" si="69"/>
        <v>0</v>
      </c>
      <c r="T168" s="8">
        <f t="shared" si="70"/>
        <v>0</v>
      </c>
      <c r="U168" s="8">
        <f t="shared" si="85"/>
        <v>0</v>
      </c>
      <c r="V168" s="17">
        <v>46</v>
      </c>
      <c r="W168" s="16">
        <f t="shared" si="86"/>
        <v>11.5</v>
      </c>
      <c r="X168" s="10">
        <f t="shared" si="71"/>
        <v>111</v>
      </c>
      <c r="Y168" s="20">
        <f t="shared" si="87"/>
        <v>2460.87</v>
      </c>
      <c r="Z168" s="16">
        <v>1949881971.3299999</v>
      </c>
      <c r="AA168" s="17">
        <v>14563</v>
      </c>
      <c r="AB168" s="10">
        <f t="shared" si="72"/>
        <v>133892.88</v>
      </c>
      <c r="AC168" s="2">
        <f t="shared" si="73"/>
        <v>0.62719599999999998</v>
      </c>
      <c r="AD168" s="17">
        <v>118367</v>
      </c>
      <c r="AE168" s="2">
        <f t="shared" si="74"/>
        <v>0.95221800000000001</v>
      </c>
      <c r="AF168" s="2">
        <f t="shared" si="97"/>
        <v>0.27529700000000001</v>
      </c>
      <c r="AG168" s="39">
        <f t="shared" si="75"/>
        <v>0.27529700000000001</v>
      </c>
      <c r="AH168" s="40">
        <f t="shared" si="76"/>
        <v>0</v>
      </c>
      <c r="AI168" s="15">
        <f t="shared" si="88"/>
        <v>0.27529700000000001</v>
      </c>
      <c r="AJ168" s="17">
        <v>0</v>
      </c>
      <c r="AK168" s="17">
        <v>0</v>
      </c>
      <c r="AL168" s="12">
        <f t="shared" si="89"/>
        <v>0</v>
      </c>
      <c r="AM168" s="17">
        <v>0</v>
      </c>
      <c r="AN168"/>
      <c r="AO168" s="12">
        <f t="shared" si="90"/>
        <v>0</v>
      </c>
      <c r="AP168" s="12">
        <f t="shared" si="77"/>
        <v>7807843</v>
      </c>
      <c r="AQ168" s="12">
        <f t="shared" si="91"/>
        <v>7807843</v>
      </c>
      <c r="AR168" s="9">
        <v>10699177</v>
      </c>
      <c r="AS168" s="9">
        <f t="shared" si="78"/>
        <v>7807843</v>
      </c>
      <c r="AT168" s="78">
        <v>9105528</v>
      </c>
      <c r="AU168" s="12">
        <f t="shared" si="92"/>
        <v>0</v>
      </c>
      <c r="AV168" s="41" t="str">
        <f t="shared" si="93"/>
        <v>No</v>
      </c>
      <c r="AW168" s="9">
        <f t="shared" si="94"/>
        <v>0</v>
      </c>
      <c r="AX168" s="65">
        <f t="shared" si="95"/>
        <v>9105528</v>
      </c>
      <c r="AY168" s="71">
        <f t="shared" si="79"/>
        <v>9105528</v>
      </c>
      <c r="AZ168" s="55">
        <f t="shared" si="96"/>
        <v>0</v>
      </c>
      <c r="BA168" s="17"/>
      <c r="BB168" s="4"/>
      <c r="BD168" s="4"/>
      <c r="BE168" s="4"/>
      <c r="BF168" s="4"/>
      <c r="BG168" s="4"/>
      <c r="BH168" s="4"/>
    </row>
    <row r="169" spans="1:60" ht="15" x14ac:dyDescent="0.25">
      <c r="A169" s="7" t="s">
        <v>88</v>
      </c>
      <c r="B169" s="7"/>
      <c r="C169" s="6">
        <v>1</v>
      </c>
      <c r="D169" s="6">
        <v>1</v>
      </c>
      <c r="E169" s="6"/>
      <c r="F169" s="1">
        <v>10</v>
      </c>
      <c r="G169" s="76">
        <v>14</v>
      </c>
      <c r="H169" s="7">
        <v>143</v>
      </c>
      <c r="I169" s="1" t="s">
        <v>224</v>
      </c>
      <c r="J169" s="37"/>
      <c r="K169" s="16">
        <v>4187.26</v>
      </c>
      <c r="L169" s="43"/>
      <c r="M169">
        <v>2541</v>
      </c>
      <c r="N169" s="16">
        <f t="shared" si="80"/>
        <v>762.3</v>
      </c>
      <c r="O169" s="16">
        <f t="shared" si="81"/>
        <v>2512.36</v>
      </c>
      <c r="P169" s="16">
        <f t="shared" si="82"/>
        <v>28.639999999999873</v>
      </c>
      <c r="Q169" s="16">
        <f t="shared" si="83"/>
        <v>4.3</v>
      </c>
      <c r="R169" s="13">
        <f t="shared" si="84"/>
        <v>0.61</v>
      </c>
      <c r="S169" s="13">
        <f t="shared" si="69"/>
        <v>1.0000000000000009E-2</v>
      </c>
      <c r="T169" s="8">
        <f t="shared" si="70"/>
        <v>41.87</v>
      </c>
      <c r="U169" s="8">
        <f t="shared" si="85"/>
        <v>6.28</v>
      </c>
      <c r="V169" s="17">
        <v>501</v>
      </c>
      <c r="W169" s="16">
        <f t="shared" si="86"/>
        <v>125.25</v>
      </c>
      <c r="X169" s="10">
        <f t="shared" si="71"/>
        <v>762.3</v>
      </c>
      <c r="Y169" s="20">
        <f t="shared" si="87"/>
        <v>5079.1100000000006</v>
      </c>
      <c r="Z169" s="16">
        <v>3159171446.3299999</v>
      </c>
      <c r="AA169" s="17">
        <v>35515</v>
      </c>
      <c r="AB169" s="10">
        <f t="shared" si="72"/>
        <v>88953.16</v>
      </c>
      <c r="AC169" s="2">
        <f t="shared" si="73"/>
        <v>0.416684</v>
      </c>
      <c r="AD169" s="17">
        <v>60662</v>
      </c>
      <c r="AE169" s="2">
        <f t="shared" si="74"/>
        <v>0.48800300000000002</v>
      </c>
      <c r="AF169" s="2">
        <f t="shared" si="97"/>
        <v>0.56191999999999998</v>
      </c>
      <c r="AG169" s="39">
        <f t="shared" si="75"/>
        <v>0.56191999999999998</v>
      </c>
      <c r="AH169" s="40">
        <f t="shared" si="76"/>
        <v>0.04</v>
      </c>
      <c r="AI169" s="15">
        <f t="shared" si="88"/>
        <v>0.60192000000000001</v>
      </c>
      <c r="AJ169" s="17">
        <v>0</v>
      </c>
      <c r="AK169" s="17">
        <v>0</v>
      </c>
      <c r="AL169" s="12">
        <f t="shared" si="89"/>
        <v>0</v>
      </c>
      <c r="AM169" s="17">
        <v>0</v>
      </c>
      <c r="AN169"/>
      <c r="AO169" s="12">
        <f t="shared" si="90"/>
        <v>0</v>
      </c>
      <c r="AP169" s="12">
        <f t="shared" si="77"/>
        <v>35234436</v>
      </c>
      <c r="AQ169" s="12">
        <f t="shared" si="91"/>
        <v>35234436</v>
      </c>
      <c r="AR169" s="9">
        <v>24482865</v>
      </c>
      <c r="AS169" s="9">
        <f t="shared" si="78"/>
        <v>35234436</v>
      </c>
      <c r="AT169" s="78">
        <v>28934962</v>
      </c>
      <c r="AU169" s="12">
        <f t="shared" si="92"/>
        <v>6299474</v>
      </c>
      <c r="AV169" s="41" t="str">
        <f t="shared" si="93"/>
        <v>Yes</v>
      </c>
      <c r="AW169" s="9">
        <f t="shared" si="94"/>
        <v>1259895</v>
      </c>
      <c r="AX169" s="65">
        <f t="shared" si="95"/>
        <v>30194857</v>
      </c>
      <c r="AY169" s="71">
        <f t="shared" si="79"/>
        <v>30194857</v>
      </c>
      <c r="AZ169" s="55">
        <f t="shared" si="96"/>
        <v>1259895</v>
      </c>
      <c r="BA169" s="17"/>
      <c r="BB169" s="4"/>
      <c r="BD169" s="4"/>
      <c r="BE169" s="4"/>
      <c r="BF169" s="4"/>
      <c r="BG169" s="4"/>
      <c r="BH169" s="4"/>
    </row>
    <row r="170" spans="1:60" ht="15" x14ac:dyDescent="0.25">
      <c r="A170" s="7" t="s">
        <v>79</v>
      </c>
      <c r="B170" s="7"/>
      <c r="C170" s="6"/>
      <c r="D170" s="6"/>
      <c r="E170" s="6"/>
      <c r="F170" s="1">
        <v>3</v>
      </c>
      <c r="G170" s="75">
        <v>100</v>
      </c>
      <c r="H170" s="7">
        <v>144</v>
      </c>
      <c r="I170" s="1" t="s">
        <v>225</v>
      </c>
      <c r="J170" s="37"/>
      <c r="K170" s="16">
        <v>6772.24</v>
      </c>
      <c r="L170" s="38"/>
      <c r="M170">
        <v>1185</v>
      </c>
      <c r="N170" s="16">
        <f t="shared" si="80"/>
        <v>355.5</v>
      </c>
      <c r="O170" s="16">
        <f t="shared" si="81"/>
        <v>4063.34</v>
      </c>
      <c r="P170" s="16">
        <f t="shared" si="82"/>
        <v>0</v>
      </c>
      <c r="Q170" s="16">
        <f t="shared" si="83"/>
        <v>0</v>
      </c>
      <c r="R170" s="13">
        <f t="shared" si="84"/>
        <v>0.17</v>
      </c>
      <c r="S170" s="13">
        <f t="shared" si="69"/>
        <v>0</v>
      </c>
      <c r="T170" s="8">
        <f t="shared" si="70"/>
        <v>0</v>
      </c>
      <c r="U170" s="8">
        <f t="shared" si="85"/>
        <v>0</v>
      </c>
      <c r="V170" s="17">
        <v>301</v>
      </c>
      <c r="W170" s="16">
        <f t="shared" si="86"/>
        <v>75.25</v>
      </c>
      <c r="X170" s="10">
        <f t="shared" si="71"/>
        <v>355.5</v>
      </c>
      <c r="Y170" s="20">
        <f t="shared" si="87"/>
        <v>7202.99</v>
      </c>
      <c r="Z170" s="16">
        <v>7531134322</v>
      </c>
      <c r="AA170" s="17">
        <v>36827</v>
      </c>
      <c r="AB170" s="10">
        <f t="shared" si="72"/>
        <v>204500.35</v>
      </c>
      <c r="AC170" s="2">
        <f t="shared" si="73"/>
        <v>0.95794299999999999</v>
      </c>
      <c r="AD170" s="17">
        <v>129239</v>
      </c>
      <c r="AE170" s="2">
        <f t="shared" si="74"/>
        <v>1.039679</v>
      </c>
      <c r="AF170" s="2">
        <f t="shared" si="97"/>
        <v>1.7536E-2</v>
      </c>
      <c r="AG170" s="39">
        <f t="shared" si="75"/>
        <v>1.7536E-2</v>
      </c>
      <c r="AH170" s="40">
        <f t="shared" si="76"/>
        <v>0</v>
      </c>
      <c r="AI170" s="15">
        <f t="shared" si="88"/>
        <v>1.7536E-2</v>
      </c>
      <c r="AJ170" s="17">
        <v>0</v>
      </c>
      <c r="AK170" s="17">
        <v>0</v>
      </c>
      <c r="AL170" s="12">
        <f t="shared" si="89"/>
        <v>0</v>
      </c>
      <c r="AM170" s="17">
        <v>0</v>
      </c>
      <c r="AN170"/>
      <c r="AO170" s="12">
        <f t="shared" si="90"/>
        <v>0</v>
      </c>
      <c r="AP170" s="12">
        <f t="shared" si="77"/>
        <v>1455742</v>
      </c>
      <c r="AQ170" s="12">
        <f t="shared" si="91"/>
        <v>1455742</v>
      </c>
      <c r="AR170" s="9">
        <v>3418401</v>
      </c>
      <c r="AS170" s="9">
        <f t="shared" si="78"/>
        <v>1455742</v>
      </c>
      <c r="AT170" s="78">
        <v>2323541</v>
      </c>
      <c r="AU170" s="12">
        <f t="shared" si="92"/>
        <v>0</v>
      </c>
      <c r="AV170" s="41" t="str">
        <f t="shared" si="93"/>
        <v>No</v>
      </c>
      <c r="AW170" s="9">
        <f t="shared" si="94"/>
        <v>0</v>
      </c>
      <c r="AX170" s="65">
        <f t="shared" si="95"/>
        <v>2323541</v>
      </c>
      <c r="AY170" s="71">
        <f t="shared" si="79"/>
        <v>2323541</v>
      </c>
      <c r="AZ170" s="55">
        <f t="shared" si="96"/>
        <v>0</v>
      </c>
      <c r="BA170" s="17"/>
      <c r="BB170" s="4"/>
      <c r="BD170" s="4"/>
      <c r="BE170" s="4"/>
      <c r="BF170" s="4"/>
      <c r="BG170" s="4"/>
      <c r="BH170" s="4"/>
    </row>
    <row r="171" spans="1:60" ht="15" x14ac:dyDescent="0.25">
      <c r="A171" s="7" t="s">
        <v>77</v>
      </c>
      <c r="B171" s="7"/>
      <c r="C171" s="6"/>
      <c r="D171" s="6"/>
      <c r="E171" s="6"/>
      <c r="F171" s="1">
        <v>4</v>
      </c>
      <c r="G171" s="75">
        <v>75</v>
      </c>
      <c r="H171" s="7">
        <v>145</v>
      </c>
      <c r="I171" s="1" t="s">
        <v>226</v>
      </c>
      <c r="J171" s="37"/>
      <c r="K171" s="16">
        <v>75</v>
      </c>
      <c r="L171" s="38"/>
      <c r="M171">
        <v>6</v>
      </c>
      <c r="N171" s="16">
        <f t="shared" si="80"/>
        <v>1.8</v>
      </c>
      <c r="O171" s="16">
        <f t="shared" si="81"/>
        <v>45</v>
      </c>
      <c r="P171" s="16">
        <f t="shared" si="82"/>
        <v>0</v>
      </c>
      <c r="Q171" s="16">
        <f t="shared" si="83"/>
        <v>0</v>
      </c>
      <c r="R171" s="13">
        <f t="shared" si="84"/>
        <v>0.08</v>
      </c>
      <c r="S171" s="13">
        <f t="shared" si="69"/>
        <v>0</v>
      </c>
      <c r="T171" s="8">
        <f t="shared" si="70"/>
        <v>0</v>
      </c>
      <c r="U171" s="8">
        <f t="shared" si="85"/>
        <v>0</v>
      </c>
      <c r="V171" s="17">
        <v>0</v>
      </c>
      <c r="W171" s="16">
        <f t="shared" si="86"/>
        <v>0</v>
      </c>
      <c r="X171" s="10">
        <f t="shared" si="71"/>
        <v>1.8</v>
      </c>
      <c r="Y171" s="20">
        <f t="shared" si="87"/>
        <v>76.8</v>
      </c>
      <c r="Z171" s="16">
        <v>140289216.33000001</v>
      </c>
      <c r="AA171" s="17">
        <v>785</v>
      </c>
      <c r="AB171" s="10">
        <f t="shared" si="72"/>
        <v>178712.38</v>
      </c>
      <c r="AC171" s="2">
        <f t="shared" si="73"/>
        <v>0.837144</v>
      </c>
      <c r="AD171" s="17">
        <v>81111</v>
      </c>
      <c r="AE171" s="2">
        <f t="shared" si="74"/>
        <v>0.65250699999999995</v>
      </c>
      <c r="AF171" s="2">
        <f t="shared" si="97"/>
        <v>0.218247</v>
      </c>
      <c r="AG171" s="39">
        <f t="shared" si="75"/>
        <v>0.218247</v>
      </c>
      <c r="AH171" s="40">
        <f t="shared" si="76"/>
        <v>0</v>
      </c>
      <c r="AI171" s="15">
        <f t="shared" si="88"/>
        <v>0.218247</v>
      </c>
      <c r="AJ171" s="17">
        <v>0</v>
      </c>
      <c r="AK171" s="45">
        <v>0</v>
      </c>
      <c r="AL171" s="12">
        <f t="shared" si="89"/>
        <v>0</v>
      </c>
      <c r="AM171" s="17">
        <v>21</v>
      </c>
      <c r="AN171">
        <v>4</v>
      </c>
      <c r="AO171" s="12">
        <f t="shared" si="90"/>
        <v>8400</v>
      </c>
      <c r="AP171" s="12">
        <f t="shared" si="77"/>
        <v>193175</v>
      </c>
      <c r="AQ171" s="12">
        <f t="shared" si="91"/>
        <v>201575</v>
      </c>
      <c r="AR171" s="9">
        <v>237166</v>
      </c>
      <c r="AS171" s="9">
        <f t="shared" si="78"/>
        <v>201575</v>
      </c>
      <c r="AT171" s="78">
        <v>211728</v>
      </c>
      <c r="AU171" s="12">
        <f t="shared" si="92"/>
        <v>0</v>
      </c>
      <c r="AV171" s="41" t="str">
        <f t="shared" si="93"/>
        <v>No</v>
      </c>
      <c r="AW171" s="9">
        <f t="shared" si="94"/>
        <v>0</v>
      </c>
      <c r="AX171" s="65">
        <f t="shared" si="95"/>
        <v>211728</v>
      </c>
      <c r="AY171" s="71">
        <f t="shared" si="79"/>
        <v>211728</v>
      </c>
      <c r="AZ171" s="55">
        <f t="shared" si="96"/>
        <v>0</v>
      </c>
      <c r="BA171" s="17"/>
      <c r="BB171" s="4"/>
      <c r="BD171" s="4"/>
      <c r="BE171" s="4"/>
      <c r="BF171" s="4"/>
      <c r="BG171" s="4"/>
      <c r="BH171" s="4"/>
    </row>
    <row r="172" spans="1:60" ht="15" x14ac:dyDescent="0.25">
      <c r="A172" s="7" t="s">
        <v>88</v>
      </c>
      <c r="B172" s="7"/>
      <c r="C172" s="6">
        <v>1</v>
      </c>
      <c r="D172" s="6">
        <v>1</v>
      </c>
      <c r="E172" s="6"/>
      <c r="F172" s="1">
        <v>9</v>
      </c>
      <c r="G172" s="76">
        <v>20</v>
      </c>
      <c r="H172" s="7">
        <v>146</v>
      </c>
      <c r="I172" s="1" t="s">
        <v>227</v>
      </c>
      <c r="J172" s="37"/>
      <c r="K172" s="16">
        <v>3323.69</v>
      </c>
      <c r="L172" s="43"/>
      <c r="M172">
        <v>1774</v>
      </c>
      <c r="N172" s="16">
        <f t="shared" si="80"/>
        <v>532.20000000000005</v>
      </c>
      <c r="O172" s="16">
        <f t="shared" si="81"/>
        <v>1994.21</v>
      </c>
      <c r="P172" s="16">
        <f t="shared" si="82"/>
        <v>0</v>
      </c>
      <c r="Q172" s="16">
        <f t="shared" si="83"/>
        <v>0</v>
      </c>
      <c r="R172" s="13">
        <f t="shared" si="84"/>
        <v>0.53</v>
      </c>
      <c r="S172" s="13">
        <f t="shared" si="69"/>
        <v>0</v>
      </c>
      <c r="T172" s="8">
        <f t="shared" si="70"/>
        <v>0</v>
      </c>
      <c r="U172" s="8">
        <f t="shared" si="85"/>
        <v>0</v>
      </c>
      <c r="V172" s="17">
        <v>125</v>
      </c>
      <c r="W172" s="16">
        <f t="shared" si="86"/>
        <v>31.25</v>
      </c>
      <c r="X172" s="10">
        <f t="shared" si="71"/>
        <v>532.20000000000005</v>
      </c>
      <c r="Y172" s="20">
        <f t="shared" si="87"/>
        <v>3887.1400000000003</v>
      </c>
      <c r="Z172" s="16">
        <v>2978664414.6700001</v>
      </c>
      <c r="AA172" s="17">
        <v>30215</v>
      </c>
      <c r="AB172" s="10">
        <f t="shared" si="72"/>
        <v>98582.31</v>
      </c>
      <c r="AC172" s="2">
        <f t="shared" si="73"/>
        <v>0.46178999999999998</v>
      </c>
      <c r="AD172" s="17">
        <v>67492</v>
      </c>
      <c r="AE172" s="2">
        <f t="shared" si="74"/>
        <v>0.54294799999999999</v>
      </c>
      <c r="AF172" s="2">
        <f t="shared" si="97"/>
        <v>0.51386299999999996</v>
      </c>
      <c r="AG172" s="39">
        <f t="shared" si="75"/>
        <v>0.51386299999999996</v>
      </c>
      <c r="AH172" s="40">
        <f t="shared" si="76"/>
        <v>0</v>
      </c>
      <c r="AI172" s="15">
        <f t="shared" si="88"/>
        <v>0.51386299999999996</v>
      </c>
      <c r="AJ172" s="17">
        <v>0</v>
      </c>
      <c r="AK172" s="17">
        <v>0</v>
      </c>
      <c r="AL172" s="12">
        <f t="shared" si="89"/>
        <v>0</v>
      </c>
      <c r="AM172" s="17">
        <v>0</v>
      </c>
      <c r="AN172"/>
      <c r="AO172" s="12">
        <f t="shared" si="90"/>
        <v>0</v>
      </c>
      <c r="AP172" s="12">
        <f t="shared" si="77"/>
        <v>23020697</v>
      </c>
      <c r="AQ172" s="12">
        <f t="shared" si="91"/>
        <v>23020697</v>
      </c>
      <c r="AR172" s="9">
        <v>19250233</v>
      </c>
      <c r="AS172" s="9">
        <f t="shared" si="78"/>
        <v>23020697</v>
      </c>
      <c r="AT172" s="78">
        <v>20926068</v>
      </c>
      <c r="AU172" s="12">
        <f t="shared" si="92"/>
        <v>2094629</v>
      </c>
      <c r="AV172" s="41" t="str">
        <f t="shared" si="93"/>
        <v>Yes</v>
      </c>
      <c r="AW172" s="9">
        <f t="shared" si="94"/>
        <v>418926</v>
      </c>
      <c r="AX172" s="65">
        <f t="shared" si="95"/>
        <v>21344994</v>
      </c>
      <c r="AY172" s="71">
        <f t="shared" si="79"/>
        <v>21344994</v>
      </c>
      <c r="AZ172" s="55">
        <f t="shared" si="96"/>
        <v>418926</v>
      </c>
      <c r="BA172" s="17"/>
      <c r="BB172" s="4"/>
      <c r="BD172" s="4"/>
      <c r="BE172" s="4"/>
      <c r="BF172" s="4"/>
      <c r="BG172" s="4"/>
      <c r="BH172" s="4"/>
    </row>
    <row r="173" spans="1:60" ht="15" x14ac:dyDescent="0.25">
      <c r="A173" s="7" t="s">
        <v>101</v>
      </c>
      <c r="B173" s="7"/>
      <c r="C173" s="6"/>
      <c r="D173" s="6"/>
      <c r="E173" s="6"/>
      <c r="F173" s="1">
        <v>8</v>
      </c>
      <c r="G173" s="76">
        <v>41</v>
      </c>
      <c r="H173" s="7">
        <v>147</v>
      </c>
      <c r="I173" s="1" t="s">
        <v>228</v>
      </c>
      <c r="J173" s="37"/>
      <c r="K173" s="16">
        <v>307.88</v>
      </c>
      <c r="L173" s="43"/>
      <c r="M173">
        <v>95</v>
      </c>
      <c r="N173" s="16">
        <f t="shared" si="80"/>
        <v>28.5</v>
      </c>
      <c r="O173" s="16">
        <f t="shared" si="81"/>
        <v>184.73</v>
      </c>
      <c r="P173" s="16">
        <f t="shared" si="82"/>
        <v>0</v>
      </c>
      <c r="Q173" s="16">
        <f t="shared" si="83"/>
        <v>0</v>
      </c>
      <c r="R173" s="13">
        <f t="shared" si="84"/>
        <v>0.31</v>
      </c>
      <c r="S173" s="13">
        <f t="shared" si="69"/>
        <v>0</v>
      </c>
      <c r="T173" s="8">
        <f t="shared" si="70"/>
        <v>0</v>
      </c>
      <c r="U173" s="8">
        <f t="shared" si="85"/>
        <v>0</v>
      </c>
      <c r="V173" s="17">
        <v>0</v>
      </c>
      <c r="W173" s="16">
        <f t="shared" si="86"/>
        <v>0</v>
      </c>
      <c r="X173" s="10">
        <f t="shared" si="71"/>
        <v>28.5</v>
      </c>
      <c r="Y173" s="20">
        <f t="shared" si="87"/>
        <v>336.38</v>
      </c>
      <c r="Z173" s="16">
        <v>327983301.67000002</v>
      </c>
      <c r="AA173" s="17">
        <v>2570</v>
      </c>
      <c r="AB173" s="10">
        <f t="shared" si="72"/>
        <v>127619.96</v>
      </c>
      <c r="AC173" s="2">
        <f t="shared" si="73"/>
        <v>0.59781200000000001</v>
      </c>
      <c r="AD173" s="17">
        <v>84583</v>
      </c>
      <c r="AE173" s="2">
        <f t="shared" si="74"/>
        <v>0.68043799999999999</v>
      </c>
      <c r="AF173" s="2">
        <f t="shared" si="97"/>
        <v>0.37740000000000001</v>
      </c>
      <c r="AG173" s="39">
        <f t="shared" si="75"/>
        <v>0.37740000000000001</v>
      </c>
      <c r="AH173" s="40">
        <f t="shared" si="76"/>
        <v>0</v>
      </c>
      <c r="AI173" s="15">
        <f t="shared" si="88"/>
        <v>0.37740000000000001</v>
      </c>
      <c r="AJ173" s="17">
        <v>0</v>
      </c>
      <c r="AK173" s="45">
        <v>0</v>
      </c>
      <c r="AL173" s="12">
        <f t="shared" si="89"/>
        <v>0</v>
      </c>
      <c r="AM173" s="17">
        <v>52</v>
      </c>
      <c r="AN173">
        <v>4</v>
      </c>
      <c r="AO173" s="12">
        <f t="shared" si="90"/>
        <v>20800</v>
      </c>
      <c r="AP173" s="12">
        <f t="shared" si="77"/>
        <v>1463097</v>
      </c>
      <c r="AQ173" s="12">
        <f t="shared" si="91"/>
        <v>1483897</v>
      </c>
      <c r="AR173" s="9">
        <v>2502621</v>
      </c>
      <c r="AS173" s="9">
        <f t="shared" si="78"/>
        <v>1483897</v>
      </c>
      <c r="AT173" s="78">
        <v>2117243</v>
      </c>
      <c r="AU173" s="12">
        <f t="shared" si="92"/>
        <v>0</v>
      </c>
      <c r="AV173" s="41" t="str">
        <f t="shared" si="93"/>
        <v>No</v>
      </c>
      <c r="AW173" s="9">
        <f t="shared" si="94"/>
        <v>0</v>
      </c>
      <c r="AX173" s="65">
        <f t="shared" si="95"/>
        <v>2117243</v>
      </c>
      <c r="AY173" s="71">
        <f t="shared" si="79"/>
        <v>2117243</v>
      </c>
      <c r="AZ173" s="55">
        <f t="shared" si="96"/>
        <v>0</v>
      </c>
      <c r="BA173" s="17"/>
      <c r="BB173" s="4"/>
      <c r="BD173" s="4"/>
      <c r="BE173" s="4"/>
      <c r="BF173" s="4"/>
      <c r="BG173" s="4"/>
      <c r="BH173" s="4"/>
    </row>
    <row r="174" spans="1:60" ht="15" x14ac:dyDescent="0.25">
      <c r="A174" s="7" t="s">
        <v>83</v>
      </c>
      <c r="B174" s="7"/>
      <c r="C174" s="6"/>
      <c r="D174" s="6"/>
      <c r="E174" s="6"/>
      <c r="F174" s="1">
        <v>6</v>
      </c>
      <c r="G174" s="75">
        <v>80</v>
      </c>
      <c r="H174" s="7">
        <v>148</v>
      </c>
      <c r="I174" s="1" t="s">
        <v>229</v>
      </c>
      <c r="J174" s="37"/>
      <c r="K174" s="16">
        <v>5395.35</v>
      </c>
      <c r="L174" s="38"/>
      <c r="M174">
        <v>1733</v>
      </c>
      <c r="N174" s="16">
        <f t="shared" si="80"/>
        <v>519.9</v>
      </c>
      <c r="O174" s="16">
        <f t="shared" si="81"/>
        <v>3237.21</v>
      </c>
      <c r="P174" s="16">
        <f t="shared" si="82"/>
        <v>0</v>
      </c>
      <c r="Q174" s="16">
        <f t="shared" si="83"/>
        <v>0</v>
      </c>
      <c r="R174" s="13">
        <f t="shared" si="84"/>
        <v>0.32</v>
      </c>
      <c r="S174" s="13">
        <f t="shared" si="69"/>
        <v>0</v>
      </c>
      <c r="T174" s="8">
        <f t="shared" si="70"/>
        <v>0</v>
      </c>
      <c r="U174" s="8">
        <f t="shared" si="85"/>
        <v>0</v>
      </c>
      <c r="V174" s="17">
        <v>373</v>
      </c>
      <c r="W174" s="16">
        <f t="shared" si="86"/>
        <v>93.25</v>
      </c>
      <c r="X174" s="10">
        <f t="shared" si="71"/>
        <v>519.9</v>
      </c>
      <c r="Y174" s="20">
        <f t="shared" si="87"/>
        <v>6008.5</v>
      </c>
      <c r="Z174" s="16">
        <v>6540860413.3299999</v>
      </c>
      <c r="AA174" s="17">
        <v>44396</v>
      </c>
      <c r="AB174" s="10">
        <f t="shared" si="72"/>
        <v>147329.95000000001</v>
      </c>
      <c r="AC174" s="2">
        <f t="shared" si="73"/>
        <v>0.69013899999999995</v>
      </c>
      <c r="AD174" s="17">
        <v>83054</v>
      </c>
      <c r="AE174" s="2">
        <f t="shared" si="74"/>
        <v>0.66813800000000001</v>
      </c>
      <c r="AF174" s="2">
        <f t="shared" si="97"/>
        <v>0.31646099999999999</v>
      </c>
      <c r="AG174" s="39">
        <f t="shared" si="75"/>
        <v>0.31646099999999999</v>
      </c>
      <c r="AH174" s="40">
        <f t="shared" si="76"/>
        <v>0</v>
      </c>
      <c r="AI174" s="15">
        <f t="shared" si="88"/>
        <v>0.31646099999999999</v>
      </c>
      <c r="AJ174" s="17">
        <v>0</v>
      </c>
      <c r="AK174" s="17">
        <v>0</v>
      </c>
      <c r="AL174" s="12">
        <f t="shared" si="89"/>
        <v>0</v>
      </c>
      <c r="AM174" s="17">
        <v>0</v>
      </c>
      <c r="AN174"/>
      <c r="AO174" s="12">
        <f t="shared" si="90"/>
        <v>0</v>
      </c>
      <c r="AP174" s="12">
        <f t="shared" si="77"/>
        <v>21914279</v>
      </c>
      <c r="AQ174" s="12">
        <f t="shared" si="91"/>
        <v>21914279</v>
      </c>
      <c r="AR174" s="9">
        <v>21301522</v>
      </c>
      <c r="AS174" s="9">
        <f t="shared" si="78"/>
        <v>21914279</v>
      </c>
      <c r="AT174" s="78">
        <v>20855570</v>
      </c>
      <c r="AU174" s="12">
        <f t="shared" si="92"/>
        <v>1058709</v>
      </c>
      <c r="AV174" s="41" t="str">
        <f t="shared" si="93"/>
        <v>Yes</v>
      </c>
      <c r="AW174" s="9">
        <f t="shared" si="94"/>
        <v>211742</v>
      </c>
      <c r="AX174" s="65">
        <f t="shared" si="95"/>
        <v>21067312</v>
      </c>
      <c r="AY174" s="71">
        <f t="shared" si="79"/>
        <v>21067312</v>
      </c>
      <c r="AZ174" s="55">
        <f t="shared" si="96"/>
        <v>211742</v>
      </c>
      <c r="BA174" s="17"/>
      <c r="BB174" s="4"/>
      <c r="BD174" s="4"/>
      <c r="BE174" s="4"/>
      <c r="BF174" s="4"/>
      <c r="BG174" s="4"/>
      <c r="BH174" s="4"/>
    </row>
    <row r="175" spans="1:60" ht="15" x14ac:dyDescent="0.25">
      <c r="A175" s="7" t="s">
        <v>77</v>
      </c>
      <c r="B175" s="7"/>
      <c r="C175" s="6"/>
      <c r="D175" s="6"/>
      <c r="E175" s="6"/>
      <c r="F175" s="1">
        <v>1</v>
      </c>
      <c r="G175" s="75">
        <v>161</v>
      </c>
      <c r="H175" s="7">
        <v>149</v>
      </c>
      <c r="I175" s="1" t="s">
        <v>230</v>
      </c>
      <c r="J175" s="37"/>
      <c r="K175" s="16">
        <v>122</v>
      </c>
      <c r="L175" s="38"/>
      <c r="M175">
        <v>28</v>
      </c>
      <c r="N175" s="16">
        <f t="shared" si="80"/>
        <v>8.4</v>
      </c>
      <c r="O175" s="16">
        <f t="shared" si="81"/>
        <v>73.2</v>
      </c>
      <c r="P175" s="16">
        <f t="shared" si="82"/>
        <v>0</v>
      </c>
      <c r="Q175" s="16">
        <f t="shared" si="83"/>
        <v>0</v>
      </c>
      <c r="R175" s="13">
        <f t="shared" si="84"/>
        <v>0.23</v>
      </c>
      <c r="S175" s="13">
        <f t="shared" si="69"/>
        <v>0</v>
      </c>
      <c r="T175" s="8">
        <f t="shared" si="70"/>
        <v>0</v>
      </c>
      <c r="U175" s="8">
        <f t="shared" si="85"/>
        <v>0</v>
      </c>
      <c r="V175" s="17">
        <v>0</v>
      </c>
      <c r="W175" s="16">
        <f t="shared" si="86"/>
        <v>0</v>
      </c>
      <c r="X175" s="10">
        <f t="shared" si="71"/>
        <v>8.4</v>
      </c>
      <c r="Y175" s="20">
        <f t="shared" si="87"/>
        <v>130.4</v>
      </c>
      <c r="Z175" s="16">
        <v>702600447.33000004</v>
      </c>
      <c r="AA175" s="17">
        <v>1351</v>
      </c>
      <c r="AB175" s="10">
        <f t="shared" si="72"/>
        <v>520059.55</v>
      </c>
      <c r="AC175" s="2">
        <f t="shared" si="73"/>
        <v>2.436121</v>
      </c>
      <c r="AD175" s="17">
        <v>121875</v>
      </c>
      <c r="AE175" s="2">
        <f t="shared" si="74"/>
        <v>0.98043800000000003</v>
      </c>
      <c r="AF175" s="2">
        <f t="shared" si="97"/>
        <v>-0.99941599999999997</v>
      </c>
      <c r="AG175" s="39">
        <f t="shared" si="75"/>
        <v>0.01</v>
      </c>
      <c r="AH175" s="40">
        <f t="shared" si="76"/>
        <v>0</v>
      </c>
      <c r="AI175" s="15">
        <f t="shared" si="88"/>
        <v>0.01</v>
      </c>
      <c r="AJ175" s="17">
        <v>122</v>
      </c>
      <c r="AK175" s="17">
        <v>13</v>
      </c>
      <c r="AL175" s="12">
        <f t="shared" si="89"/>
        <v>158600</v>
      </c>
      <c r="AM175" s="17">
        <v>0</v>
      </c>
      <c r="AN175"/>
      <c r="AO175" s="12">
        <f t="shared" si="90"/>
        <v>0</v>
      </c>
      <c r="AP175" s="12">
        <f t="shared" si="77"/>
        <v>15029</v>
      </c>
      <c r="AQ175" s="12">
        <f t="shared" si="91"/>
        <v>173629</v>
      </c>
      <c r="AR175" s="9">
        <v>33205</v>
      </c>
      <c r="AS175" s="9">
        <f t="shared" si="78"/>
        <v>173629</v>
      </c>
      <c r="AT175" s="78">
        <v>71047</v>
      </c>
      <c r="AU175" s="12">
        <f t="shared" si="92"/>
        <v>102582</v>
      </c>
      <c r="AV175" s="41" t="str">
        <f t="shared" si="93"/>
        <v>Yes</v>
      </c>
      <c r="AW175" s="9">
        <f t="shared" si="94"/>
        <v>20516</v>
      </c>
      <c r="AX175" s="65">
        <f t="shared" si="95"/>
        <v>91563</v>
      </c>
      <c r="AY175" s="71">
        <f t="shared" si="79"/>
        <v>91563</v>
      </c>
      <c r="AZ175" s="55">
        <f t="shared" si="96"/>
        <v>20516</v>
      </c>
      <c r="BA175" s="17"/>
      <c r="BB175" s="4"/>
      <c r="BD175" s="4"/>
      <c r="BE175" s="4"/>
      <c r="BF175" s="4"/>
      <c r="BG175" s="4"/>
      <c r="BH175" s="4"/>
    </row>
    <row r="176" spans="1:60" ht="15" x14ac:dyDescent="0.25">
      <c r="A176" s="7" t="s">
        <v>73</v>
      </c>
      <c r="B176" s="7"/>
      <c r="C176" s="6"/>
      <c r="D176" s="6"/>
      <c r="E176" s="6"/>
      <c r="F176" s="1">
        <v>1</v>
      </c>
      <c r="G176" s="75">
        <v>165</v>
      </c>
      <c r="H176" s="7">
        <v>150</v>
      </c>
      <c r="I176" s="1" t="s">
        <v>231</v>
      </c>
      <c r="J176" s="37"/>
      <c r="K176" s="16">
        <v>263.23</v>
      </c>
      <c r="L176" s="38"/>
      <c r="M176">
        <v>73</v>
      </c>
      <c r="N176" s="16">
        <f t="shared" si="80"/>
        <v>21.9</v>
      </c>
      <c r="O176" s="16">
        <f t="shared" si="81"/>
        <v>157.94</v>
      </c>
      <c r="P176" s="16">
        <f t="shared" si="82"/>
        <v>0</v>
      </c>
      <c r="Q176" s="16">
        <f t="shared" si="83"/>
        <v>0</v>
      </c>
      <c r="R176" s="13">
        <f t="shared" si="84"/>
        <v>0.28000000000000003</v>
      </c>
      <c r="S176" s="13">
        <f t="shared" si="69"/>
        <v>0</v>
      </c>
      <c r="T176" s="8">
        <f t="shared" si="70"/>
        <v>0</v>
      </c>
      <c r="U176" s="8">
        <f t="shared" si="85"/>
        <v>0</v>
      </c>
      <c r="V176" s="17">
        <v>7</v>
      </c>
      <c r="W176" s="16">
        <f t="shared" si="86"/>
        <v>1.75</v>
      </c>
      <c r="X176" s="10">
        <f t="shared" si="71"/>
        <v>21.9</v>
      </c>
      <c r="Y176" s="20">
        <f t="shared" si="87"/>
        <v>286.88</v>
      </c>
      <c r="Z176" s="16">
        <v>1972973060.6700001</v>
      </c>
      <c r="AA176" s="17">
        <v>3646</v>
      </c>
      <c r="AB176" s="10">
        <f t="shared" si="72"/>
        <v>541133.59</v>
      </c>
      <c r="AC176" s="2">
        <f t="shared" si="73"/>
        <v>2.5348380000000001</v>
      </c>
      <c r="AD176" s="17">
        <v>102114</v>
      </c>
      <c r="AE176" s="2">
        <f t="shared" si="74"/>
        <v>0.821469</v>
      </c>
      <c r="AF176" s="2">
        <f t="shared" si="97"/>
        <v>-1.0208269999999999</v>
      </c>
      <c r="AG176" s="39">
        <f t="shared" si="75"/>
        <v>0.01</v>
      </c>
      <c r="AH176" s="40">
        <f t="shared" si="76"/>
        <v>0</v>
      </c>
      <c r="AI176" s="15">
        <f t="shared" si="88"/>
        <v>0.01</v>
      </c>
      <c r="AJ176" s="17">
        <v>263</v>
      </c>
      <c r="AK176" s="17">
        <v>13</v>
      </c>
      <c r="AL176" s="12">
        <f t="shared" si="89"/>
        <v>341900</v>
      </c>
      <c r="AM176" s="17">
        <v>0</v>
      </c>
      <c r="AN176"/>
      <c r="AO176" s="12">
        <f t="shared" si="90"/>
        <v>0</v>
      </c>
      <c r="AP176" s="12">
        <f t="shared" si="77"/>
        <v>33063</v>
      </c>
      <c r="AQ176" s="12">
        <f t="shared" si="91"/>
        <v>374963</v>
      </c>
      <c r="AR176" s="9">
        <v>50646</v>
      </c>
      <c r="AS176" s="9">
        <f t="shared" si="78"/>
        <v>374963</v>
      </c>
      <c r="AT176" s="78">
        <v>137390</v>
      </c>
      <c r="AU176" s="12">
        <f t="shared" si="92"/>
        <v>237573</v>
      </c>
      <c r="AV176" s="41" t="str">
        <f t="shared" si="93"/>
        <v>Yes</v>
      </c>
      <c r="AW176" s="9">
        <f t="shared" si="94"/>
        <v>47515</v>
      </c>
      <c r="AX176" s="65">
        <f t="shared" si="95"/>
        <v>184905</v>
      </c>
      <c r="AY176" s="71">
        <f t="shared" si="79"/>
        <v>184905</v>
      </c>
      <c r="AZ176" s="55">
        <f t="shared" si="96"/>
        <v>47515</v>
      </c>
      <c r="BA176" s="17"/>
      <c r="BB176" s="4"/>
      <c r="BD176" s="4"/>
      <c r="BE176" s="4"/>
      <c r="BF176" s="4"/>
      <c r="BG176" s="4"/>
      <c r="BH176" s="4"/>
    </row>
    <row r="177" spans="1:60" ht="15" x14ac:dyDescent="0.25">
      <c r="A177" s="7" t="s">
        <v>93</v>
      </c>
      <c r="B177" s="7">
        <v>1</v>
      </c>
      <c r="C177" s="6">
        <v>1</v>
      </c>
      <c r="D177" s="6">
        <v>0</v>
      </c>
      <c r="E177" s="6">
        <v>1</v>
      </c>
      <c r="F177" s="1">
        <v>10</v>
      </c>
      <c r="G177" s="76">
        <v>2</v>
      </c>
      <c r="H177" s="7">
        <v>151</v>
      </c>
      <c r="I177" s="1" t="s">
        <v>232</v>
      </c>
      <c r="J177" s="37"/>
      <c r="K177" s="16">
        <v>18477.89</v>
      </c>
      <c r="L177" s="43"/>
      <c r="M177">
        <v>14347</v>
      </c>
      <c r="N177" s="16">
        <f t="shared" si="80"/>
        <v>4304.1000000000004</v>
      </c>
      <c r="O177" s="16">
        <f t="shared" si="81"/>
        <v>11086.73</v>
      </c>
      <c r="P177" s="16">
        <f t="shared" si="82"/>
        <v>3260.2700000000004</v>
      </c>
      <c r="Q177" s="16">
        <f t="shared" si="83"/>
        <v>489.04</v>
      </c>
      <c r="R177" s="13">
        <f t="shared" si="84"/>
        <v>0.78</v>
      </c>
      <c r="S177" s="13">
        <f t="shared" si="69"/>
        <v>0.18000000000000005</v>
      </c>
      <c r="T177" s="8">
        <f t="shared" si="70"/>
        <v>3326.02</v>
      </c>
      <c r="U177" s="8">
        <f t="shared" si="85"/>
        <v>498.9</v>
      </c>
      <c r="V177" s="17">
        <v>3389</v>
      </c>
      <c r="W177" s="16">
        <f t="shared" si="86"/>
        <v>847.25</v>
      </c>
      <c r="X177" s="10">
        <f t="shared" si="71"/>
        <v>4304.1000000000004</v>
      </c>
      <c r="Y177" s="20">
        <f t="shared" si="87"/>
        <v>24118.28</v>
      </c>
      <c r="Z177" s="16">
        <v>7598248400.3299999</v>
      </c>
      <c r="AA177" s="17">
        <v>114403</v>
      </c>
      <c r="AB177" s="10">
        <f t="shared" si="72"/>
        <v>66416.509999999995</v>
      </c>
      <c r="AC177" s="2">
        <f t="shared" si="73"/>
        <v>0.311116</v>
      </c>
      <c r="AD177" s="17">
        <v>46329</v>
      </c>
      <c r="AE177" s="2">
        <f t="shared" si="74"/>
        <v>0.372699</v>
      </c>
      <c r="AF177" s="2">
        <f t="shared" si="97"/>
        <v>0.67040900000000003</v>
      </c>
      <c r="AG177" s="39">
        <f t="shared" si="75"/>
        <v>0.67040900000000003</v>
      </c>
      <c r="AH177" s="40">
        <f t="shared" si="76"/>
        <v>0.06</v>
      </c>
      <c r="AI177" s="15">
        <f t="shared" si="88"/>
        <v>0.73040900000000009</v>
      </c>
      <c r="AJ177" s="17">
        <v>0</v>
      </c>
      <c r="AK177" s="17">
        <v>0</v>
      </c>
      <c r="AL177" s="12">
        <f t="shared" si="89"/>
        <v>0</v>
      </c>
      <c r="AM177" s="17">
        <v>0</v>
      </c>
      <c r="AN177"/>
      <c r="AO177" s="12">
        <f t="shared" si="90"/>
        <v>0</v>
      </c>
      <c r="AP177" s="12">
        <f t="shared" si="77"/>
        <v>203026806</v>
      </c>
      <c r="AQ177" s="12">
        <f t="shared" si="91"/>
        <v>203026806</v>
      </c>
      <c r="AR177" s="9">
        <v>133606066</v>
      </c>
      <c r="AS177" s="9">
        <f t="shared" si="78"/>
        <v>203026806</v>
      </c>
      <c r="AT177" s="78">
        <v>164108305</v>
      </c>
      <c r="AU177" s="12">
        <f t="shared" si="92"/>
        <v>38918501</v>
      </c>
      <c r="AV177" s="41" t="str">
        <f t="shared" si="93"/>
        <v>Yes</v>
      </c>
      <c r="AW177" s="9">
        <f t="shared" si="94"/>
        <v>7783700</v>
      </c>
      <c r="AX177" s="65">
        <f t="shared" si="95"/>
        <v>171892005</v>
      </c>
      <c r="AY177" s="71">
        <f t="shared" si="79"/>
        <v>171892005</v>
      </c>
      <c r="AZ177" s="55">
        <f t="shared" si="96"/>
        <v>7783700</v>
      </c>
      <c r="BA177" s="17"/>
      <c r="BB177" s="4"/>
      <c r="BD177" s="4"/>
      <c r="BE177" s="4"/>
      <c r="BF177" s="4"/>
      <c r="BG177" s="4"/>
      <c r="BH177" s="4"/>
    </row>
    <row r="178" spans="1:60" ht="15" x14ac:dyDescent="0.25">
      <c r="A178" s="7" t="s">
        <v>83</v>
      </c>
      <c r="B178" s="7"/>
      <c r="C178" s="6"/>
      <c r="D178" s="6"/>
      <c r="E178" s="6"/>
      <c r="F178" s="1">
        <v>2</v>
      </c>
      <c r="G178" s="75">
        <v>104</v>
      </c>
      <c r="H178" s="7">
        <v>152</v>
      </c>
      <c r="I178" s="1" t="s">
        <v>233</v>
      </c>
      <c r="J178" s="37"/>
      <c r="K178" s="16">
        <v>2505.2399999999998</v>
      </c>
      <c r="L178" s="38"/>
      <c r="M178">
        <v>767</v>
      </c>
      <c r="N178" s="16">
        <f t="shared" si="80"/>
        <v>230.1</v>
      </c>
      <c r="O178" s="16">
        <f t="shared" si="81"/>
        <v>1503.14</v>
      </c>
      <c r="P178" s="16">
        <f t="shared" si="82"/>
        <v>0</v>
      </c>
      <c r="Q178" s="16">
        <f t="shared" si="83"/>
        <v>0</v>
      </c>
      <c r="R178" s="13">
        <f t="shared" si="84"/>
        <v>0.31</v>
      </c>
      <c r="S178" s="13">
        <f t="shared" si="69"/>
        <v>0</v>
      </c>
      <c r="T178" s="8">
        <f t="shared" si="70"/>
        <v>0</v>
      </c>
      <c r="U178" s="8">
        <f t="shared" si="85"/>
        <v>0</v>
      </c>
      <c r="V178" s="17">
        <v>109</v>
      </c>
      <c r="W178" s="16">
        <f t="shared" si="86"/>
        <v>27.25</v>
      </c>
      <c r="X178" s="10">
        <f t="shared" si="71"/>
        <v>230.1</v>
      </c>
      <c r="Y178" s="20">
        <f t="shared" si="87"/>
        <v>2762.5899999999997</v>
      </c>
      <c r="Z178" s="16">
        <v>5226026070.3299999</v>
      </c>
      <c r="AA178" s="17">
        <v>19571</v>
      </c>
      <c r="AB178" s="10">
        <f t="shared" si="72"/>
        <v>267029.08</v>
      </c>
      <c r="AC178" s="2">
        <f t="shared" si="73"/>
        <v>1.250847</v>
      </c>
      <c r="AD178" s="17">
        <v>90670</v>
      </c>
      <c r="AE178" s="2">
        <f t="shared" si="74"/>
        <v>0.729406</v>
      </c>
      <c r="AF178" s="2">
        <f t="shared" si="97"/>
        <v>-9.4414999999999999E-2</v>
      </c>
      <c r="AG178" s="39">
        <f t="shared" si="75"/>
        <v>0.01</v>
      </c>
      <c r="AH178" s="40">
        <f t="shared" si="76"/>
        <v>0</v>
      </c>
      <c r="AI178" s="15">
        <f t="shared" si="88"/>
        <v>0.01</v>
      </c>
      <c r="AJ178" s="17">
        <v>0</v>
      </c>
      <c r="AK178" s="17">
        <v>0</v>
      </c>
      <c r="AL178" s="12">
        <f t="shared" si="89"/>
        <v>0</v>
      </c>
      <c r="AM178" s="17">
        <v>2</v>
      </c>
      <c r="AN178">
        <v>4</v>
      </c>
      <c r="AO178" s="12">
        <f t="shared" si="90"/>
        <v>800</v>
      </c>
      <c r="AP178" s="12">
        <f t="shared" si="77"/>
        <v>318388</v>
      </c>
      <c r="AQ178" s="12">
        <f t="shared" si="91"/>
        <v>319188</v>
      </c>
      <c r="AR178" s="9">
        <v>321279</v>
      </c>
      <c r="AS178" s="9">
        <f t="shared" si="78"/>
        <v>319188</v>
      </c>
      <c r="AT178" s="78">
        <v>326444</v>
      </c>
      <c r="AU178" s="12">
        <f t="shared" si="92"/>
        <v>0</v>
      </c>
      <c r="AV178" s="41" t="str">
        <f t="shared" si="93"/>
        <v>No</v>
      </c>
      <c r="AW178" s="9">
        <f t="shared" si="94"/>
        <v>0</v>
      </c>
      <c r="AX178" s="65">
        <f t="shared" si="95"/>
        <v>326444</v>
      </c>
      <c r="AY178" s="71">
        <f t="shared" si="79"/>
        <v>326444</v>
      </c>
      <c r="AZ178" s="55">
        <f t="shared" si="96"/>
        <v>0</v>
      </c>
      <c r="BA178" s="17"/>
      <c r="BB178" s="4"/>
      <c r="BD178" s="4"/>
      <c r="BE178" s="4"/>
      <c r="BF178" s="4"/>
      <c r="BG178" s="4"/>
      <c r="BH178" s="4"/>
    </row>
    <row r="179" spans="1:60" ht="15" x14ac:dyDescent="0.25">
      <c r="A179" s="7" t="s">
        <v>83</v>
      </c>
      <c r="B179" s="7"/>
      <c r="C179" s="6"/>
      <c r="D179" s="6"/>
      <c r="E179" s="6"/>
      <c r="F179" s="1">
        <v>7</v>
      </c>
      <c r="G179" s="75">
        <v>57</v>
      </c>
      <c r="H179" s="7">
        <v>153</v>
      </c>
      <c r="I179" s="1" t="s">
        <v>234</v>
      </c>
      <c r="J179" s="37"/>
      <c r="K179" s="16">
        <v>2713.7</v>
      </c>
      <c r="L179" s="38"/>
      <c r="M179">
        <v>969</v>
      </c>
      <c r="N179" s="16">
        <f t="shared" si="80"/>
        <v>290.7</v>
      </c>
      <c r="O179" s="16">
        <f t="shared" si="81"/>
        <v>1628.22</v>
      </c>
      <c r="P179" s="16">
        <f t="shared" si="82"/>
        <v>0</v>
      </c>
      <c r="Q179" s="16">
        <f t="shared" si="83"/>
        <v>0</v>
      </c>
      <c r="R179" s="13">
        <f t="shared" si="84"/>
        <v>0.36</v>
      </c>
      <c r="S179" s="13">
        <f t="shared" si="69"/>
        <v>0</v>
      </c>
      <c r="T179" s="8">
        <f t="shared" si="70"/>
        <v>0</v>
      </c>
      <c r="U179" s="8">
        <f t="shared" si="85"/>
        <v>0</v>
      </c>
      <c r="V179" s="17">
        <v>137</v>
      </c>
      <c r="W179" s="16">
        <f t="shared" si="86"/>
        <v>34.25</v>
      </c>
      <c r="X179" s="10">
        <f t="shared" si="71"/>
        <v>290.7</v>
      </c>
      <c r="Y179" s="20">
        <f t="shared" si="87"/>
        <v>3038.6499999999996</v>
      </c>
      <c r="Z179" s="16">
        <v>2875880644.6700001</v>
      </c>
      <c r="AA179" s="17">
        <v>22105</v>
      </c>
      <c r="AB179" s="10">
        <f t="shared" si="72"/>
        <v>130100.91</v>
      </c>
      <c r="AC179" s="2">
        <f t="shared" si="73"/>
        <v>0.609433</v>
      </c>
      <c r="AD179" s="17">
        <v>71964</v>
      </c>
      <c r="AE179" s="2">
        <f t="shared" si="74"/>
        <v>0.57892299999999997</v>
      </c>
      <c r="AF179" s="2">
        <f t="shared" si="97"/>
        <v>0.39972000000000002</v>
      </c>
      <c r="AG179" s="39">
        <f t="shared" si="75"/>
        <v>0.39972000000000002</v>
      </c>
      <c r="AH179" s="40">
        <f t="shared" si="76"/>
        <v>0</v>
      </c>
      <c r="AI179" s="15">
        <f t="shared" si="88"/>
        <v>0.39972000000000002</v>
      </c>
      <c r="AJ179" s="17">
        <v>0</v>
      </c>
      <c r="AK179" s="17">
        <v>0</v>
      </c>
      <c r="AL179" s="12">
        <f t="shared" si="89"/>
        <v>0</v>
      </c>
      <c r="AM179" s="17">
        <v>0</v>
      </c>
      <c r="AN179"/>
      <c r="AO179" s="12">
        <f t="shared" si="90"/>
        <v>0</v>
      </c>
      <c r="AP179" s="12">
        <f t="shared" si="77"/>
        <v>13998371</v>
      </c>
      <c r="AQ179" s="12">
        <f t="shared" si="91"/>
        <v>13998371</v>
      </c>
      <c r="AR179" s="9">
        <v>11753175</v>
      </c>
      <c r="AS179" s="9">
        <f t="shared" si="78"/>
        <v>13998371</v>
      </c>
      <c r="AT179" s="78">
        <v>12005854</v>
      </c>
      <c r="AU179" s="12">
        <f t="shared" si="92"/>
        <v>1992517</v>
      </c>
      <c r="AV179" s="41" t="str">
        <f t="shared" si="93"/>
        <v>Yes</v>
      </c>
      <c r="AW179" s="9">
        <f t="shared" si="94"/>
        <v>398503</v>
      </c>
      <c r="AX179" s="65">
        <f t="shared" si="95"/>
        <v>12404357</v>
      </c>
      <c r="AY179" s="71">
        <f t="shared" si="79"/>
        <v>12404357</v>
      </c>
      <c r="AZ179" s="55">
        <f t="shared" si="96"/>
        <v>398503</v>
      </c>
      <c r="BA179" s="17"/>
      <c r="BB179" s="4"/>
      <c r="BD179" s="4"/>
      <c r="BE179" s="4"/>
      <c r="BF179" s="4"/>
      <c r="BG179" s="4"/>
      <c r="BH179" s="4"/>
    </row>
    <row r="180" spans="1:60" ht="15" x14ac:dyDescent="0.25">
      <c r="A180" s="7" t="s">
        <v>77</v>
      </c>
      <c r="B180" s="7"/>
      <c r="C180" s="6"/>
      <c r="D180" s="6"/>
      <c r="E180" s="6"/>
      <c r="F180" s="1">
        <v>2</v>
      </c>
      <c r="G180" s="75">
        <v>148</v>
      </c>
      <c r="H180" s="7">
        <v>154</v>
      </c>
      <c r="I180" s="1" t="s">
        <v>235</v>
      </c>
      <c r="J180" s="37"/>
      <c r="K180" s="16">
        <v>627.74</v>
      </c>
      <c r="L180" s="38"/>
      <c r="M180">
        <v>174</v>
      </c>
      <c r="N180" s="16">
        <f t="shared" si="80"/>
        <v>52.2</v>
      </c>
      <c r="O180" s="16">
        <f t="shared" si="81"/>
        <v>376.64</v>
      </c>
      <c r="P180" s="16">
        <f t="shared" si="82"/>
        <v>0</v>
      </c>
      <c r="Q180" s="16">
        <f t="shared" si="83"/>
        <v>0</v>
      </c>
      <c r="R180" s="13">
        <f t="shared" si="84"/>
        <v>0.28000000000000003</v>
      </c>
      <c r="S180" s="13">
        <f t="shared" si="69"/>
        <v>0</v>
      </c>
      <c r="T180" s="8">
        <f t="shared" si="70"/>
        <v>0</v>
      </c>
      <c r="U180" s="8">
        <f t="shared" si="85"/>
        <v>0</v>
      </c>
      <c r="V180" s="17">
        <v>79</v>
      </c>
      <c r="W180" s="16">
        <f t="shared" si="86"/>
        <v>19.75</v>
      </c>
      <c r="X180" s="10">
        <f t="shared" si="71"/>
        <v>52.2</v>
      </c>
      <c r="Y180" s="20">
        <f t="shared" si="87"/>
        <v>699.69</v>
      </c>
      <c r="Z180" s="16">
        <v>1913218216</v>
      </c>
      <c r="AA180" s="17">
        <v>6769</v>
      </c>
      <c r="AB180" s="10">
        <f t="shared" si="72"/>
        <v>282644.14</v>
      </c>
      <c r="AC180" s="2">
        <f t="shared" si="73"/>
        <v>1.323993</v>
      </c>
      <c r="AD180" s="17">
        <v>73988</v>
      </c>
      <c r="AE180" s="2">
        <f t="shared" si="74"/>
        <v>0.59520499999999998</v>
      </c>
      <c r="AF180" s="2">
        <f t="shared" si="97"/>
        <v>-0.10535700000000001</v>
      </c>
      <c r="AG180" s="39">
        <f t="shared" si="75"/>
        <v>0.01</v>
      </c>
      <c r="AH180" s="40">
        <f t="shared" si="76"/>
        <v>0</v>
      </c>
      <c r="AI180" s="15">
        <f t="shared" si="88"/>
        <v>0.01</v>
      </c>
      <c r="AJ180" s="17">
        <v>0</v>
      </c>
      <c r="AK180" s="17">
        <v>0</v>
      </c>
      <c r="AL180" s="12">
        <f t="shared" si="89"/>
        <v>0</v>
      </c>
      <c r="AM180" s="17">
        <v>0</v>
      </c>
      <c r="AN180"/>
      <c r="AO180" s="12">
        <f t="shared" si="90"/>
        <v>0</v>
      </c>
      <c r="AP180" s="12">
        <f t="shared" si="77"/>
        <v>80639</v>
      </c>
      <c r="AQ180" s="12">
        <f t="shared" si="91"/>
        <v>80639</v>
      </c>
      <c r="AR180" s="9">
        <v>70393</v>
      </c>
      <c r="AS180" s="9">
        <f t="shared" si="78"/>
        <v>80639</v>
      </c>
      <c r="AT180" s="78">
        <v>77977</v>
      </c>
      <c r="AU180" s="12">
        <f t="shared" si="92"/>
        <v>2662</v>
      </c>
      <c r="AV180" s="41" t="str">
        <f t="shared" si="93"/>
        <v>Yes</v>
      </c>
      <c r="AW180" s="9">
        <f t="shared" si="94"/>
        <v>532</v>
      </c>
      <c r="AX180" s="65">
        <f t="shared" si="95"/>
        <v>78509</v>
      </c>
      <c r="AY180" s="71">
        <f t="shared" si="79"/>
        <v>78509</v>
      </c>
      <c r="AZ180" s="55">
        <f t="shared" si="96"/>
        <v>532</v>
      </c>
      <c r="BA180" s="17"/>
      <c r="BB180" s="4"/>
      <c r="BD180" s="4"/>
      <c r="BE180" s="4"/>
      <c r="BF180" s="4"/>
      <c r="BG180" s="4"/>
      <c r="BH180" s="4"/>
    </row>
    <row r="181" spans="1:60" ht="15" x14ac:dyDescent="0.25">
      <c r="A181" s="7" t="s">
        <v>79</v>
      </c>
      <c r="B181" s="7"/>
      <c r="C181" s="6"/>
      <c r="D181" s="6"/>
      <c r="E181" s="6"/>
      <c r="F181" s="1">
        <v>7</v>
      </c>
      <c r="G181" s="75">
        <v>68</v>
      </c>
      <c r="H181" s="7">
        <v>155</v>
      </c>
      <c r="I181" s="1" t="s">
        <v>236</v>
      </c>
      <c r="J181" s="37"/>
      <c r="K181" s="16">
        <v>9456.69</v>
      </c>
      <c r="L181" s="38"/>
      <c r="M181">
        <v>2337</v>
      </c>
      <c r="N181" s="16">
        <f t="shared" si="80"/>
        <v>701.1</v>
      </c>
      <c r="O181" s="16">
        <f t="shared" si="81"/>
        <v>5674.01</v>
      </c>
      <c r="P181" s="16">
        <f t="shared" si="82"/>
        <v>0</v>
      </c>
      <c r="Q181" s="16">
        <f t="shared" si="83"/>
        <v>0</v>
      </c>
      <c r="R181" s="13">
        <f t="shared" si="84"/>
        <v>0.25</v>
      </c>
      <c r="S181" s="13">
        <f t="shared" si="69"/>
        <v>0</v>
      </c>
      <c r="T181" s="8">
        <f t="shared" si="70"/>
        <v>0</v>
      </c>
      <c r="U181" s="8">
        <f t="shared" si="85"/>
        <v>0</v>
      </c>
      <c r="V181" s="17">
        <v>700</v>
      </c>
      <c r="W181" s="16">
        <f t="shared" si="86"/>
        <v>175</v>
      </c>
      <c r="X181" s="10">
        <f t="shared" si="71"/>
        <v>701.1</v>
      </c>
      <c r="Y181" s="20">
        <f t="shared" si="87"/>
        <v>10332.790000000001</v>
      </c>
      <c r="Z181" s="16">
        <v>10284967706.33</v>
      </c>
      <c r="AA181" s="17">
        <v>64083</v>
      </c>
      <c r="AB181" s="10">
        <f t="shared" si="72"/>
        <v>160494.48000000001</v>
      </c>
      <c r="AC181" s="2">
        <f t="shared" si="73"/>
        <v>0.75180599999999997</v>
      </c>
      <c r="AD181" s="17">
        <v>105230</v>
      </c>
      <c r="AE181" s="2">
        <f t="shared" si="74"/>
        <v>0.84653599999999996</v>
      </c>
      <c r="AF181" s="2">
        <f t="shared" si="97"/>
        <v>0.219775</v>
      </c>
      <c r="AG181" s="39">
        <f t="shared" si="75"/>
        <v>0.219775</v>
      </c>
      <c r="AH181" s="40">
        <f t="shared" si="76"/>
        <v>0</v>
      </c>
      <c r="AI181" s="15">
        <f t="shared" si="88"/>
        <v>0.219775</v>
      </c>
      <c r="AJ181" s="17">
        <v>0</v>
      </c>
      <c r="AK181" s="17">
        <v>0</v>
      </c>
      <c r="AL181" s="12">
        <f t="shared" si="89"/>
        <v>0</v>
      </c>
      <c r="AM181" s="17">
        <v>0</v>
      </c>
      <c r="AN181"/>
      <c r="AO181" s="12">
        <f t="shared" si="90"/>
        <v>0</v>
      </c>
      <c r="AP181" s="12">
        <f t="shared" si="77"/>
        <v>26171995</v>
      </c>
      <c r="AQ181" s="12">
        <f t="shared" si="91"/>
        <v>26171995</v>
      </c>
      <c r="AR181" s="9">
        <v>20961352</v>
      </c>
      <c r="AS181" s="9">
        <f t="shared" si="78"/>
        <v>26171995</v>
      </c>
      <c r="AT181" s="78">
        <v>22253668</v>
      </c>
      <c r="AU181" s="12">
        <f t="shared" si="92"/>
        <v>3918327</v>
      </c>
      <c r="AV181" s="41" t="str">
        <f t="shared" si="93"/>
        <v>Yes</v>
      </c>
      <c r="AW181" s="9">
        <f t="shared" si="94"/>
        <v>783665</v>
      </c>
      <c r="AX181" s="65">
        <f t="shared" si="95"/>
        <v>23037333</v>
      </c>
      <c r="AY181" s="71">
        <f t="shared" si="79"/>
        <v>23037333</v>
      </c>
      <c r="AZ181" s="55">
        <f t="shared" si="96"/>
        <v>783665</v>
      </c>
      <c r="BA181" s="17"/>
      <c r="BB181" s="4"/>
      <c r="BD181" s="4"/>
      <c r="BE181" s="4"/>
      <c r="BF181" s="4"/>
      <c r="BG181" s="4"/>
      <c r="BH181" s="4"/>
    </row>
    <row r="182" spans="1:60" ht="15" x14ac:dyDescent="0.25">
      <c r="A182" s="7" t="s">
        <v>75</v>
      </c>
      <c r="B182" s="7"/>
      <c r="C182" s="6">
        <v>1</v>
      </c>
      <c r="D182" s="6">
        <v>1</v>
      </c>
      <c r="E182" s="6"/>
      <c r="F182" s="1">
        <v>10</v>
      </c>
      <c r="G182" s="76">
        <v>16</v>
      </c>
      <c r="H182" s="7">
        <v>156</v>
      </c>
      <c r="I182" s="1" t="s">
        <v>237</v>
      </c>
      <c r="J182" s="37"/>
      <c r="K182" s="16">
        <v>6814</v>
      </c>
      <c r="L182" s="43"/>
      <c r="M182">
        <v>3940</v>
      </c>
      <c r="N182" s="16">
        <f t="shared" si="80"/>
        <v>1182</v>
      </c>
      <c r="O182" s="16">
        <f t="shared" si="81"/>
        <v>4088.4</v>
      </c>
      <c r="P182" s="16">
        <f t="shared" si="82"/>
        <v>0</v>
      </c>
      <c r="Q182" s="16">
        <f t="shared" si="83"/>
        <v>0</v>
      </c>
      <c r="R182" s="13">
        <f t="shared" si="84"/>
        <v>0.57999999999999996</v>
      </c>
      <c r="S182" s="13">
        <f t="shared" si="69"/>
        <v>0</v>
      </c>
      <c r="T182" s="8">
        <f t="shared" si="70"/>
        <v>0</v>
      </c>
      <c r="U182" s="8">
        <f t="shared" si="85"/>
        <v>0</v>
      </c>
      <c r="V182" s="17">
        <v>1247</v>
      </c>
      <c r="W182" s="16">
        <f t="shared" si="86"/>
        <v>311.75</v>
      </c>
      <c r="X182" s="10">
        <f t="shared" si="71"/>
        <v>1182</v>
      </c>
      <c r="Y182" s="20">
        <f t="shared" si="87"/>
        <v>8307.75</v>
      </c>
      <c r="Z182" s="16">
        <v>4470561166.3299999</v>
      </c>
      <c r="AA182" s="17">
        <v>55584</v>
      </c>
      <c r="AB182" s="10">
        <f t="shared" si="72"/>
        <v>80428.92</v>
      </c>
      <c r="AC182" s="2">
        <f t="shared" si="73"/>
        <v>0.37675399999999998</v>
      </c>
      <c r="AD182" s="17">
        <v>64255</v>
      </c>
      <c r="AE182" s="2">
        <f t="shared" si="74"/>
        <v>0.51690700000000001</v>
      </c>
      <c r="AF182" s="2">
        <f t="shared" si="97"/>
        <v>0.58120000000000005</v>
      </c>
      <c r="AG182" s="39">
        <f t="shared" si="75"/>
        <v>0.58120000000000005</v>
      </c>
      <c r="AH182" s="40">
        <f t="shared" si="76"/>
        <v>0.03</v>
      </c>
      <c r="AI182" s="15">
        <f t="shared" si="88"/>
        <v>0.61120000000000008</v>
      </c>
      <c r="AJ182" s="17">
        <v>0</v>
      </c>
      <c r="AK182" s="17">
        <v>0</v>
      </c>
      <c r="AL182" s="12">
        <f t="shared" si="89"/>
        <v>0</v>
      </c>
      <c r="AM182" s="17">
        <v>0</v>
      </c>
      <c r="AN182"/>
      <c r="AO182" s="12">
        <f t="shared" si="90"/>
        <v>0</v>
      </c>
      <c r="AP182" s="12">
        <f t="shared" si="77"/>
        <v>58520456</v>
      </c>
      <c r="AQ182" s="12">
        <f t="shared" si="91"/>
        <v>58520456</v>
      </c>
      <c r="AR182" s="9">
        <v>45140487</v>
      </c>
      <c r="AS182" s="9">
        <f t="shared" si="78"/>
        <v>58520456</v>
      </c>
      <c r="AT182" s="78">
        <v>51298680</v>
      </c>
      <c r="AU182" s="12">
        <f t="shared" si="92"/>
        <v>7221776</v>
      </c>
      <c r="AV182" s="41" t="str">
        <f t="shared" si="93"/>
        <v>Yes</v>
      </c>
      <c r="AW182" s="9">
        <f t="shared" si="94"/>
        <v>1444355</v>
      </c>
      <c r="AX182" s="65">
        <f t="shared" si="95"/>
        <v>52743035</v>
      </c>
      <c r="AY182" s="71">
        <f t="shared" si="79"/>
        <v>52743035</v>
      </c>
      <c r="AZ182" s="55">
        <f t="shared" si="96"/>
        <v>1444355</v>
      </c>
      <c r="BA182" s="17"/>
      <c r="BB182" s="4"/>
      <c r="BD182" s="4"/>
      <c r="BE182" s="4"/>
      <c r="BF182" s="4"/>
      <c r="BG182" s="4"/>
      <c r="BH182" s="4"/>
    </row>
    <row r="183" spans="1:60" ht="15" x14ac:dyDescent="0.25">
      <c r="A183" s="7" t="s">
        <v>115</v>
      </c>
      <c r="B183" s="7"/>
      <c r="C183" s="6"/>
      <c r="D183" s="6"/>
      <c r="E183" s="6"/>
      <c r="F183" s="1">
        <v>1</v>
      </c>
      <c r="G183" s="75">
        <v>159</v>
      </c>
      <c r="H183" s="7">
        <v>157</v>
      </c>
      <c r="I183" s="1" t="s">
        <v>238</v>
      </c>
      <c r="J183" s="37"/>
      <c r="K183" s="16">
        <v>2158.67</v>
      </c>
      <c r="L183" s="38"/>
      <c r="M183">
        <v>23</v>
      </c>
      <c r="N183" s="16">
        <f t="shared" si="80"/>
        <v>6.9</v>
      </c>
      <c r="O183" s="16">
        <f t="shared" si="81"/>
        <v>1295.2</v>
      </c>
      <c r="P183" s="16">
        <f t="shared" si="82"/>
        <v>0</v>
      </c>
      <c r="Q183" s="16">
        <f t="shared" si="83"/>
        <v>0</v>
      </c>
      <c r="R183" s="13">
        <f t="shared" si="84"/>
        <v>0.01</v>
      </c>
      <c r="S183" s="13">
        <f t="shared" si="69"/>
        <v>0</v>
      </c>
      <c r="T183" s="8">
        <f t="shared" si="70"/>
        <v>0</v>
      </c>
      <c r="U183" s="8">
        <f t="shared" si="85"/>
        <v>0</v>
      </c>
      <c r="V183" s="17">
        <v>21</v>
      </c>
      <c r="W183" s="16">
        <f t="shared" si="86"/>
        <v>5.25</v>
      </c>
      <c r="X183" s="10">
        <f t="shared" si="71"/>
        <v>6.9</v>
      </c>
      <c r="Y183" s="20">
        <f t="shared" si="87"/>
        <v>2170.8200000000002</v>
      </c>
      <c r="Z183" s="16">
        <v>3471026449</v>
      </c>
      <c r="AA183" s="17">
        <v>10354</v>
      </c>
      <c r="AB183" s="10">
        <f t="shared" si="72"/>
        <v>335235.31</v>
      </c>
      <c r="AC183" s="2">
        <f t="shared" si="73"/>
        <v>1.5703469999999999</v>
      </c>
      <c r="AD183" s="17">
        <v>207863</v>
      </c>
      <c r="AE183" s="2">
        <f t="shared" si="74"/>
        <v>1.6721790000000001</v>
      </c>
      <c r="AF183" s="2">
        <f t="shared" si="97"/>
        <v>-0.60089700000000001</v>
      </c>
      <c r="AG183" s="39">
        <f t="shared" si="75"/>
        <v>0.01</v>
      </c>
      <c r="AH183" s="40">
        <f t="shared" si="76"/>
        <v>0</v>
      </c>
      <c r="AI183" s="15">
        <f t="shared" si="88"/>
        <v>0.01</v>
      </c>
      <c r="AJ183" s="17">
        <v>0</v>
      </c>
      <c r="AK183" s="17">
        <v>0</v>
      </c>
      <c r="AL183" s="12">
        <f t="shared" si="89"/>
        <v>0</v>
      </c>
      <c r="AM183" s="17">
        <v>0</v>
      </c>
      <c r="AN183"/>
      <c r="AO183" s="12">
        <f t="shared" si="90"/>
        <v>0</v>
      </c>
      <c r="AP183" s="12">
        <f t="shared" si="77"/>
        <v>250187</v>
      </c>
      <c r="AQ183" s="12">
        <f t="shared" si="91"/>
        <v>250187</v>
      </c>
      <c r="AR183" s="9">
        <v>263431</v>
      </c>
      <c r="AS183" s="9">
        <f t="shared" si="78"/>
        <v>250187</v>
      </c>
      <c r="AT183" s="78">
        <v>263792</v>
      </c>
      <c r="AU183" s="12">
        <f t="shared" si="92"/>
        <v>0</v>
      </c>
      <c r="AV183" s="41" t="str">
        <f t="shared" si="93"/>
        <v>No</v>
      </c>
      <c r="AW183" s="9">
        <f t="shared" si="94"/>
        <v>0</v>
      </c>
      <c r="AX183" s="65">
        <f t="shared" si="95"/>
        <v>263792</v>
      </c>
      <c r="AY183" s="71">
        <f t="shared" si="79"/>
        <v>263792</v>
      </c>
      <c r="AZ183" s="55">
        <f t="shared" si="96"/>
        <v>0</v>
      </c>
      <c r="BA183" s="17"/>
      <c r="BB183" s="4"/>
      <c r="BD183" s="4"/>
      <c r="BE183" s="4"/>
      <c r="BF183" s="4"/>
      <c r="BG183" s="4"/>
      <c r="BH183" s="4"/>
    </row>
    <row r="184" spans="1:60" ht="15" x14ac:dyDescent="0.25">
      <c r="A184" s="7" t="s">
        <v>115</v>
      </c>
      <c r="B184" s="7"/>
      <c r="C184" s="6"/>
      <c r="D184" s="6"/>
      <c r="E184" s="6"/>
      <c r="F184" s="1">
        <v>1</v>
      </c>
      <c r="G184" s="75">
        <v>166</v>
      </c>
      <c r="H184" s="7">
        <v>158</v>
      </c>
      <c r="I184" s="1" t="s">
        <v>239</v>
      </c>
      <c r="J184" s="37"/>
      <c r="K184" s="16">
        <v>5326.49</v>
      </c>
      <c r="L184" s="38"/>
      <c r="M184">
        <v>105</v>
      </c>
      <c r="N184" s="16">
        <f t="shared" si="80"/>
        <v>31.5</v>
      </c>
      <c r="O184" s="16">
        <f t="shared" si="81"/>
        <v>3195.89</v>
      </c>
      <c r="P184" s="16">
        <f t="shared" si="82"/>
        <v>0</v>
      </c>
      <c r="Q184" s="16">
        <f t="shared" si="83"/>
        <v>0</v>
      </c>
      <c r="R184" s="13">
        <f t="shared" si="84"/>
        <v>0.02</v>
      </c>
      <c r="S184" s="13">
        <f t="shared" si="69"/>
        <v>0</v>
      </c>
      <c r="T184" s="8">
        <f t="shared" si="70"/>
        <v>0</v>
      </c>
      <c r="U184" s="8">
        <f t="shared" si="85"/>
        <v>0</v>
      </c>
      <c r="V184" s="17">
        <v>54</v>
      </c>
      <c r="W184" s="16">
        <f t="shared" si="86"/>
        <v>13.5</v>
      </c>
      <c r="X184" s="10">
        <f t="shared" si="71"/>
        <v>31.5</v>
      </c>
      <c r="Y184" s="20">
        <f t="shared" si="87"/>
        <v>5371.49</v>
      </c>
      <c r="Z184" s="16">
        <v>15909474098.67</v>
      </c>
      <c r="AA184" s="17">
        <v>27141</v>
      </c>
      <c r="AB184" s="10">
        <f t="shared" si="72"/>
        <v>586178.63</v>
      </c>
      <c r="AC184" s="2">
        <f t="shared" si="73"/>
        <v>2.7458429999999998</v>
      </c>
      <c r="AD184" s="17">
        <v>222375</v>
      </c>
      <c r="AE184" s="2">
        <f t="shared" si="74"/>
        <v>1.788923</v>
      </c>
      <c r="AF184" s="2">
        <f t="shared" si="97"/>
        <v>-1.4587669999999999</v>
      </c>
      <c r="AG184" s="39">
        <f t="shared" si="75"/>
        <v>0.01</v>
      </c>
      <c r="AH184" s="40">
        <f t="shared" si="76"/>
        <v>0</v>
      </c>
      <c r="AI184" s="15">
        <f t="shared" si="88"/>
        <v>0.01</v>
      </c>
      <c r="AJ184" s="17">
        <v>0</v>
      </c>
      <c r="AK184" s="17">
        <v>0</v>
      </c>
      <c r="AL184" s="12">
        <f t="shared" si="89"/>
        <v>0</v>
      </c>
      <c r="AM184" s="17">
        <v>0</v>
      </c>
      <c r="AN184"/>
      <c r="AO184" s="12">
        <f t="shared" si="90"/>
        <v>0</v>
      </c>
      <c r="AP184" s="12">
        <f t="shared" si="77"/>
        <v>619064</v>
      </c>
      <c r="AQ184" s="12">
        <f t="shared" si="91"/>
        <v>619064</v>
      </c>
      <c r="AR184" s="9">
        <v>465334</v>
      </c>
      <c r="AS184" s="9">
        <f t="shared" si="78"/>
        <v>619064</v>
      </c>
      <c r="AT184" s="78">
        <v>538009</v>
      </c>
      <c r="AU184" s="12">
        <f t="shared" si="92"/>
        <v>81055</v>
      </c>
      <c r="AV184" s="41" t="str">
        <f t="shared" si="93"/>
        <v>Yes</v>
      </c>
      <c r="AW184" s="9">
        <f t="shared" si="94"/>
        <v>16211</v>
      </c>
      <c r="AX184" s="65">
        <f t="shared" si="95"/>
        <v>554220</v>
      </c>
      <c r="AY184" s="71">
        <f t="shared" si="79"/>
        <v>554220</v>
      </c>
      <c r="AZ184" s="55">
        <f t="shared" si="96"/>
        <v>16211</v>
      </c>
      <c r="BA184" s="17"/>
      <c r="BB184" s="4"/>
      <c r="BD184" s="4"/>
      <c r="BE184" s="4"/>
      <c r="BF184" s="4"/>
      <c r="BG184" s="4"/>
      <c r="BH184" s="4"/>
    </row>
    <row r="185" spans="1:60" ht="15" x14ac:dyDescent="0.25">
      <c r="A185" s="7" t="s">
        <v>83</v>
      </c>
      <c r="B185" s="7"/>
      <c r="C185" s="6"/>
      <c r="D185" s="6"/>
      <c r="E185" s="6"/>
      <c r="F185" s="1">
        <v>8</v>
      </c>
      <c r="G185" s="76">
        <v>38</v>
      </c>
      <c r="H185" s="7">
        <v>159</v>
      </c>
      <c r="I185" s="1" t="s">
        <v>240</v>
      </c>
      <c r="J185" s="37"/>
      <c r="K185" s="16">
        <v>3825.42</v>
      </c>
      <c r="L185" s="44"/>
      <c r="M185">
        <v>1066</v>
      </c>
      <c r="N185" s="16">
        <f t="shared" si="80"/>
        <v>319.8</v>
      </c>
      <c r="O185" s="16">
        <f t="shared" si="81"/>
        <v>2295.25</v>
      </c>
      <c r="P185" s="16">
        <f t="shared" si="82"/>
        <v>0</v>
      </c>
      <c r="Q185" s="16">
        <f t="shared" si="83"/>
        <v>0</v>
      </c>
      <c r="R185" s="13">
        <f t="shared" si="84"/>
        <v>0.28000000000000003</v>
      </c>
      <c r="S185" s="13">
        <f t="shared" si="69"/>
        <v>0</v>
      </c>
      <c r="T185" s="8">
        <f t="shared" si="70"/>
        <v>0</v>
      </c>
      <c r="U185" s="8">
        <f t="shared" si="85"/>
        <v>0</v>
      </c>
      <c r="V185" s="17">
        <v>356</v>
      </c>
      <c r="W185" s="16">
        <f t="shared" si="86"/>
        <v>89</v>
      </c>
      <c r="X185" s="10">
        <f t="shared" si="71"/>
        <v>319.8</v>
      </c>
      <c r="Y185" s="20">
        <f t="shared" si="87"/>
        <v>4234.22</v>
      </c>
      <c r="Z185" s="16">
        <v>3619558970</v>
      </c>
      <c r="AA185" s="17">
        <v>27298</v>
      </c>
      <c r="AB185" s="10">
        <f t="shared" si="72"/>
        <v>132594.29</v>
      </c>
      <c r="AC185" s="2">
        <f t="shared" si="73"/>
        <v>0.62111300000000003</v>
      </c>
      <c r="AD185" s="17">
        <v>90881</v>
      </c>
      <c r="AE185" s="2">
        <f t="shared" si="74"/>
        <v>0.73110299999999995</v>
      </c>
      <c r="AF185" s="2">
        <f t="shared" si="97"/>
        <v>0.34588999999999998</v>
      </c>
      <c r="AG185" s="39">
        <f t="shared" si="75"/>
        <v>0.34588999999999998</v>
      </c>
      <c r="AH185" s="40">
        <f t="shared" si="76"/>
        <v>0</v>
      </c>
      <c r="AI185" s="15">
        <f t="shared" si="88"/>
        <v>0.34588999999999998</v>
      </c>
      <c r="AJ185" s="17">
        <v>0</v>
      </c>
      <c r="AK185" s="17">
        <v>0</v>
      </c>
      <c r="AL185" s="12">
        <f t="shared" si="89"/>
        <v>0</v>
      </c>
      <c r="AM185" s="17">
        <v>0</v>
      </c>
      <c r="AN185"/>
      <c r="AO185" s="12">
        <f t="shared" si="90"/>
        <v>0</v>
      </c>
      <c r="AP185" s="12">
        <f t="shared" si="77"/>
        <v>16879219</v>
      </c>
      <c r="AQ185" s="12">
        <f t="shared" si="91"/>
        <v>16879219</v>
      </c>
      <c r="AR185" s="9">
        <v>9348852</v>
      </c>
      <c r="AS185" s="9">
        <f t="shared" si="78"/>
        <v>16879219</v>
      </c>
      <c r="AT185" s="78">
        <v>12274498</v>
      </c>
      <c r="AU185" s="12">
        <f t="shared" si="92"/>
        <v>4604721</v>
      </c>
      <c r="AV185" s="41" t="str">
        <f t="shared" si="93"/>
        <v>Yes</v>
      </c>
      <c r="AW185" s="9">
        <f t="shared" si="94"/>
        <v>920944</v>
      </c>
      <c r="AX185" s="65">
        <f t="shared" si="95"/>
        <v>13195442</v>
      </c>
      <c r="AY185" s="71">
        <f t="shared" si="79"/>
        <v>13195442</v>
      </c>
      <c r="AZ185" s="55">
        <f t="shared" si="96"/>
        <v>920944</v>
      </c>
      <c r="BA185" s="17"/>
      <c r="BB185" s="4"/>
      <c r="BD185" s="4"/>
      <c r="BE185" s="4"/>
      <c r="BF185" s="4"/>
      <c r="BG185" s="4"/>
      <c r="BH185" s="4"/>
    </row>
    <row r="186" spans="1:60" ht="15" x14ac:dyDescent="0.25">
      <c r="A186" s="7" t="s">
        <v>77</v>
      </c>
      <c r="B186" s="7"/>
      <c r="C186" s="6"/>
      <c r="D186" s="6"/>
      <c r="E186" s="6"/>
      <c r="F186" s="1">
        <v>8</v>
      </c>
      <c r="G186" s="75">
        <v>67</v>
      </c>
      <c r="H186" s="7">
        <v>160</v>
      </c>
      <c r="I186" s="1" t="s">
        <v>241</v>
      </c>
      <c r="J186" s="37"/>
      <c r="K186" s="16">
        <v>583.79</v>
      </c>
      <c r="L186" s="38"/>
      <c r="M186">
        <v>223</v>
      </c>
      <c r="N186" s="16">
        <f t="shared" si="80"/>
        <v>66.900000000000006</v>
      </c>
      <c r="O186" s="16">
        <f t="shared" si="81"/>
        <v>350.27</v>
      </c>
      <c r="P186" s="16">
        <f t="shared" si="82"/>
        <v>0</v>
      </c>
      <c r="Q186" s="16">
        <f t="shared" si="83"/>
        <v>0</v>
      </c>
      <c r="R186" s="13">
        <f t="shared" si="84"/>
        <v>0.38</v>
      </c>
      <c r="S186" s="13">
        <f t="shared" si="69"/>
        <v>0</v>
      </c>
      <c r="T186" s="8">
        <f t="shared" si="70"/>
        <v>0</v>
      </c>
      <c r="U186" s="8">
        <f t="shared" si="85"/>
        <v>0</v>
      </c>
      <c r="V186" s="17">
        <v>8</v>
      </c>
      <c r="W186" s="16">
        <f t="shared" si="86"/>
        <v>2</v>
      </c>
      <c r="X186" s="10">
        <f t="shared" si="71"/>
        <v>66.900000000000006</v>
      </c>
      <c r="Y186" s="20">
        <f t="shared" si="87"/>
        <v>652.68999999999994</v>
      </c>
      <c r="Z186" s="16">
        <v>685191406</v>
      </c>
      <c r="AA186" s="17">
        <v>5566</v>
      </c>
      <c r="AB186" s="10">
        <f t="shared" si="72"/>
        <v>123103.02</v>
      </c>
      <c r="AC186" s="2">
        <f t="shared" si="73"/>
        <v>0.57665299999999997</v>
      </c>
      <c r="AD186" s="17">
        <v>73264</v>
      </c>
      <c r="AE186" s="2">
        <f t="shared" si="74"/>
        <v>0.58938100000000004</v>
      </c>
      <c r="AF186" s="2">
        <f t="shared" si="97"/>
        <v>0.41952899999999999</v>
      </c>
      <c r="AG186" s="39">
        <f t="shared" si="75"/>
        <v>0.41952899999999999</v>
      </c>
      <c r="AH186" s="40">
        <f t="shared" si="76"/>
        <v>0</v>
      </c>
      <c r="AI186" s="15">
        <f t="shared" si="88"/>
        <v>0.41952899999999999</v>
      </c>
      <c r="AJ186" s="17">
        <v>181</v>
      </c>
      <c r="AK186" s="17">
        <v>4</v>
      </c>
      <c r="AL186" s="12">
        <f t="shared" si="89"/>
        <v>72400</v>
      </c>
      <c r="AM186" s="17">
        <v>0</v>
      </c>
      <c r="AN186"/>
      <c r="AO186" s="12">
        <f t="shared" si="90"/>
        <v>0</v>
      </c>
      <c r="AP186" s="12">
        <f t="shared" si="77"/>
        <v>3155803</v>
      </c>
      <c r="AQ186" s="12">
        <f t="shared" si="91"/>
        <v>3228203</v>
      </c>
      <c r="AR186" s="9">
        <v>3637161</v>
      </c>
      <c r="AS186" s="9">
        <f t="shared" si="78"/>
        <v>3228203</v>
      </c>
      <c r="AT186" s="78">
        <v>3456594</v>
      </c>
      <c r="AU186" s="12">
        <f t="shared" si="92"/>
        <v>0</v>
      </c>
      <c r="AV186" s="41" t="str">
        <f t="shared" si="93"/>
        <v>No</v>
      </c>
      <c r="AW186" s="9">
        <f t="shared" si="94"/>
        <v>0</v>
      </c>
      <c r="AX186" s="65">
        <f t="shared" si="95"/>
        <v>3456594</v>
      </c>
      <c r="AY186" s="71">
        <f t="shared" si="79"/>
        <v>3456594</v>
      </c>
      <c r="AZ186" s="55">
        <f t="shared" si="96"/>
        <v>0</v>
      </c>
      <c r="BA186" s="17"/>
      <c r="BB186" s="4"/>
      <c r="BD186" s="4"/>
      <c r="BE186" s="4"/>
      <c r="BF186" s="4"/>
      <c r="BG186" s="4"/>
      <c r="BH186" s="4"/>
    </row>
    <row r="187" spans="1:60" ht="15" x14ac:dyDescent="0.25">
      <c r="A187" s="7" t="s">
        <v>115</v>
      </c>
      <c r="B187" s="7"/>
      <c r="C187" s="6"/>
      <c r="D187" s="6"/>
      <c r="E187" s="6"/>
      <c r="F187" s="1">
        <v>1</v>
      </c>
      <c r="G187" s="75">
        <v>158</v>
      </c>
      <c r="H187" s="7">
        <v>161</v>
      </c>
      <c r="I187" s="1" t="s">
        <v>242</v>
      </c>
      <c r="J187" s="37"/>
      <c r="K187" s="16">
        <v>3740.77</v>
      </c>
      <c r="L187" s="38"/>
      <c r="M187">
        <v>259</v>
      </c>
      <c r="N187" s="16">
        <f t="shared" si="80"/>
        <v>77.7</v>
      </c>
      <c r="O187" s="16">
        <f t="shared" si="81"/>
        <v>2244.46</v>
      </c>
      <c r="P187" s="16">
        <f t="shared" si="82"/>
        <v>0</v>
      </c>
      <c r="Q187" s="16">
        <f t="shared" si="83"/>
        <v>0</v>
      </c>
      <c r="R187" s="13">
        <f t="shared" si="84"/>
        <v>7.0000000000000007E-2</v>
      </c>
      <c r="S187" s="13">
        <f t="shared" si="69"/>
        <v>0</v>
      </c>
      <c r="T187" s="8">
        <f t="shared" si="70"/>
        <v>0</v>
      </c>
      <c r="U187" s="8">
        <f t="shared" si="85"/>
        <v>0</v>
      </c>
      <c r="V187" s="17">
        <v>50</v>
      </c>
      <c r="W187" s="16">
        <f t="shared" si="86"/>
        <v>12.5</v>
      </c>
      <c r="X187" s="10">
        <f t="shared" si="71"/>
        <v>77.7</v>
      </c>
      <c r="Y187" s="20">
        <f t="shared" si="87"/>
        <v>3830.97</v>
      </c>
      <c r="Z187" s="16">
        <v>6291427451</v>
      </c>
      <c r="AA187" s="17">
        <v>18503</v>
      </c>
      <c r="AB187" s="10">
        <f t="shared" si="72"/>
        <v>340022.02</v>
      </c>
      <c r="AC187" s="2">
        <f t="shared" si="73"/>
        <v>1.5927690000000001</v>
      </c>
      <c r="AD187" s="17">
        <v>204473</v>
      </c>
      <c r="AE187" s="2">
        <f t="shared" si="74"/>
        <v>1.644908</v>
      </c>
      <c r="AF187" s="2">
        <f t="shared" si="97"/>
        <v>-0.60841100000000004</v>
      </c>
      <c r="AG187" s="39">
        <f t="shared" ref="AG187:AG195" si="98">IF(OR(B187=1,C187=1),MAX($L$7,AF187),MAX($L$6,AF187))</f>
        <v>0.01</v>
      </c>
      <c r="AH187" s="40">
        <f t="shared" si="76"/>
        <v>0</v>
      </c>
      <c r="AI187" s="15">
        <f t="shared" si="88"/>
        <v>0.01</v>
      </c>
      <c r="AJ187" s="17">
        <v>0</v>
      </c>
      <c r="AK187" s="17">
        <v>0</v>
      </c>
      <c r="AL187" s="12">
        <f t="shared" si="89"/>
        <v>0</v>
      </c>
      <c r="AM187" s="17">
        <v>0</v>
      </c>
      <c r="AN187"/>
      <c r="AO187" s="12">
        <f t="shared" si="90"/>
        <v>0</v>
      </c>
      <c r="AP187" s="12">
        <f t="shared" si="77"/>
        <v>441519</v>
      </c>
      <c r="AQ187" s="12">
        <f t="shared" si="91"/>
        <v>441519</v>
      </c>
      <c r="AR187" s="9">
        <v>462941</v>
      </c>
      <c r="AS187" s="9">
        <f t="shared" ref="AS187:AS195" si="99">IF(C187=1, MAX(AR187, AQ187, AT187), AQ187)</f>
        <v>441519</v>
      </c>
      <c r="AT187" s="78">
        <v>461796</v>
      </c>
      <c r="AU187" s="12">
        <f t="shared" si="92"/>
        <v>0</v>
      </c>
      <c r="AV187" s="41" t="str">
        <f t="shared" si="93"/>
        <v>No</v>
      </c>
      <c r="AW187" s="9">
        <f t="shared" si="94"/>
        <v>0</v>
      </c>
      <c r="AX187" s="65">
        <f t="shared" si="95"/>
        <v>461796</v>
      </c>
      <c r="AY187" s="71">
        <f t="shared" ref="AY187:AY195" si="100">IF(C187=1,MAX(AX187,AR187,AT187),AX187)</f>
        <v>461796</v>
      </c>
      <c r="AZ187" s="55">
        <f t="shared" si="96"/>
        <v>0</v>
      </c>
      <c r="BA187" s="17"/>
      <c r="BB187" s="4"/>
      <c r="BD187" s="4"/>
      <c r="BE187" s="4"/>
      <c r="BF187" s="4"/>
      <c r="BG187" s="4"/>
      <c r="BH187" s="4"/>
    </row>
    <row r="188" spans="1:60" ht="15" x14ac:dyDescent="0.25">
      <c r="A188" s="7" t="s">
        <v>88</v>
      </c>
      <c r="B188" s="7"/>
      <c r="C188" s="74">
        <v>1</v>
      </c>
      <c r="D188" s="74">
        <v>1</v>
      </c>
      <c r="E188" s="6"/>
      <c r="F188" s="1">
        <v>9</v>
      </c>
      <c r="G188" s="76">
        <v>36</v>
      </c>
      <c r="H188" s="7">
        <v>162</v>
      </c>
      <c r="I188" s="1" t="s">
        <v>243</v>
      </c>
      <c r="J188" s="37"/>
      <c r="K188" s="16">
        <v>1078.05</v>
      </c>
      <c r="L188" s="43"/>
      <c r="M188">
        <v>619</v>
      </c>
      <c r="N188" s="16">
        <f t="shared" si="80"/>
        <v>185.7</v>
      </c>
      <c r="O188" s="16">
        <f t="shared" si="81"/>
        <v>646.83000000000004</v>
      </c>
      <c r="P188" s="16">
        <f t="shared" si="82"/>
        <v>0</v>
      </c>
      <c r="Q188" s="16">
        <f t="shared" si="83"/>
        <v>0</v>
      </c>
      <c r="R188" s="13">
        <f t="shared" si="84"/>
        <v>0.56999999999999995</v>
      </c>
      <c r="S188" s="13">
        <f t="shared" si="69"/>
        <v>0</v>
      </c>
      <c r="T188" s="8">
        <f t="shared" si="70"/>
        <v>0</v>
      </c>
      <c r="U188" s="8">
        <f t="shared" si="85"/>
        <v>0</v>
      </c>
      <c r="V188" s="17">
        <v>37</v>
      </c>
      <c r="W188" s="16">
        <f t="shared" si="86"/>
        <v>9.25</v>
      </c>
      <c r="X188" s="10">
        <f t="shared" si="71"/>
        <v>185.7</v>
      </c>
      <c r="Y188" s="20">
        <f t="shared" si="87"/>
        <v>1273</v>
      </c>
      <c r="Z188" s="16">
        <v>1177491819.3299999</v>
      </c>
      <c r="AA188" s="17">
        <v>10224</v>
      </c>
      <c r="AB188" s="10">
        <f t="shared" si="72"/>
        <v>115169.39</v>
      </c>
      <c r="AC188" s="2">
        <f t="shared" si="73"/>
        <v>0.539489</v>
      </c>
      <c r="AD188" s="17">
        <v>63882</v>
      </c>
      <c r="AE188" s="2">
        <f t="shared" si="74"/>
        <v>0.513907</v>
      </c>
      <c r="AF188" s="2">
        <f t="shared" si="97"/>
        <v>0.46818599999999999</v>
      </c>
      <c r="AG188" s="39">
        <f t="shared" si="98"/>
        <v>0.46818599999999999</v>
      </c>
      <c r="AH188" s="40">
        <f t="shared" si="76"/>
        <v>0</v>
      </c>
      <c r="AI188" s="15">
        <f t="shared" si="88"/>
        <v>0.46818599999999999</v>
      </c>
      <c r="AJ188" s="17">
        <v>0</v>
      </c>
      <c r="AK188" s="45">
        <v>0</v>
      </c>
      <c r="AL188" s="12">
        <f t="shared" si="89"/>
        <v>0</v>
      </c>
      <c r="AM188" s="17">
        <v>400</v>
      </c>
      <c r="AN188">
        <v>6</v>
      </c>
      <c r="AO188" s="12">
        <f t="shared" si="90"/>
        <v>240000</v>
      </c>
      <c r="AP188" s="12">
        <f t="shared" si="77"/>
        <v>6868909</v>
      </c>
      <c r="AQ188" s="12">
        <f t="shared" si="91"/>
        <v>7108909</v>
      </c>
      <c r="AR188" s="9">
        <v>8024957</v>
      </c>
      <c r="AS188" s="9">
        <f t="shared" si="99"/>
        <v>8024957</v>
      </c>
      <c r="AT188" s="78">
        <v>8024957</v>
      </c>
      <c r="AU188" s="12">
        <f t="shared" si="92"/>
        <v>0</v>
      </c>
      <c r="AV188" s="41" t="str">
        <f t="shared" si="93"/>
        <v>No</v>
      </c>
      <c r="AW188" s="9">
        <f t="shared" si="94"/>
        <v>0</v>
      </c>
      <c r="AX188" s="65">
        <f t="shared" si="95"/>
        <v>8024957</v>
      </c>
      <c r="AY188" s="71">
        <f t="shared" si="100"/>
        <v>8024957</v>
      </c>
      <c r="AZ188" s="55">
        <f t="shared" si="96"/>
        <v>0</v>
      </c>
      <c r="BA188" s="17"/>
      <c r="BB188" s="4"/>
      <c r="BD188" s="4"/>
      <c r="BE188" s="4"/>
      <c r="BF188" s="4"/>
      <c r="BG188" s="4"/>
      <c r="BH188" s="4"/>
    </row>
    <row r="189" spans="1:60" ht="15" x14ac:dyDescent="0.25">
      <c r="A189" s="7" t="s">
        <v>93</v>
      </c>
      <c r="B189" s="7">
        <v>1</v>
      </c>
      <c r="C189" s="6">
        <v>1</v>
      </c>
      <c r="D189" s="6">
        <v>0</v>
      </c>
      <c r="E189" s="6">
        <v>1</v>
      </c>
      <c r="F189" s="1">
        <v>10</v>
      </c>
      <c r="G189" s="76">
        <v>7</v>
      </c>
      <c r="H189" s="7">
        <v>163</v>
      </c>
      <c r="I189" s="1" t="s">
        <v>244</v>
      </c>
      <c r="J189" s="37"/>
      <c r="K189" s="16">
        <v>3193.37</v>
      </c>
      <c r="L189" s="43"/>
      <c r="M189">
        <v>2368</v>
      </c>
      <c r="N189" s="16">
        <f t="shared" si="80"/>
        <v>710.4</v>
      </c>
      <c r="O189" s="16">
        <f t="shared" si="81"/>
        <v>1916.02</v>
      </c>
      <c r="P189" s="16">
        <f t="shared" si="82"/>
        <v>451.98</v>
      </c>
      <c r="Q189" s="16">
        <f t="shared" si="83"/>
        <v>67.8</v>
      </c>
      <c r="R189" s="13">
        <f t="shared" si="84"/>
        <v>0.74</v>
      </c>
      <c r="S189" s="13">
        <f t="shared" si="69"/>
        <v>0.14000000000000001</v>
      </c>
      <c r="T189" s="8">
        <f t="shared" si="70"/>
        <v>447.07</v>
      </c>
      <c r="U189" s="8">
        <f t="shared" si="85"/>
        <v>67.06</v>
      </c>
      <c r="V189" s="17">
        <v>1021</v>
      </c>
      <c r="W189" s="16">
        <f t="shared" si="86"/>
        <v>255.25</v>
      </c>
      <c r="X189" s="10">
        <f t="shared" si="71"/>
        <v>710.4</v>
      </c>
      <c r="Y189" s="20">
        <f t="shared" si="87"/>
        <v>4226.82</v>
      </c>
      <c r="Z189" s="16">
        <v>1498122665.3299999</v>
      </c>
      <c r="AA189" s="17">
        <v>24425</v>
      </c>
      <c r="AB189" s="10">
        <f t="shared" si="72"/>
        <v>61335.63</v>
      </c>
      <c r="AC189" s="2">
        <f t="shared" si="73"/>
        <v>0.28731499999999999</v>
      </c>
      <c r="AD189" s="17">
        <v>42909</v>
      </c>
      <c r="AE189" s="2">
        <f t="shared" si="74"/>
        <v>0.34518700000000002</v>
      </c>
      <c r="AF189" s="2">
        <f t="shared" si="97"/>
        <v>0.69532300000000002</v>
      </c>
      <c r="AG189" s="39">
        <f t="shared" si="98"/>
        <v>0.69532300000000002</v>
      </c>
      <c r="AH189" s="40">
        <f t="shared" si="76"/>
        <v>0.05</v>
      </c>
      <c r="AI189" s="15">
        <f t="shared" si="88"/>
        <v>0.74532300000000007</v>
      </c>
      <c r="AJ189" s="17">
        <v>0</v>
      </c>
      <c r="AK189" s="17">
        <v>0</v>
      </c>
      <c r="AL189" s="12">
        <f t="shared" si="89"/>
        <v>0</v>
      </c>
      <c r="AM189" s="17">
        <v>1</v>
      </c>
      <c r="AN189">
        <v>4</v>
      </c>
      <c r="AO189" s="12">
        <f t="shared" si="90"/>
        <v>400</v>
      </c>
      <c r="AP189" s="12">
        <f t="shared" si="77"/>
        <v>36307740</v>
      </c>
      <c r="AQ189" s="12">
        <f t="shared" si="91"/>
        <v>36308140</v>
      </c>
      <c r="AR189" s="9">
        <v>26582071</v>
      </c>
      <c r="AS189" s="9">
        <f t="shared" si="99"/>
        <v>36308140</v>
      </c>
      <c r="AT189" s="78">
        <v>30755721</v>
      </c>
      <c r="AU189" s="12">
        <f t="shared" si="92"/>
        <v>5552419</v>
      </c>
      <c r="AV189" s="41" t="str">
        <f t="shared" si="93"/>
        <v>Yes</v>
      </c>
      <c r="AW189" s="9">
        <f t="shared" si="94"/>
        <v>1110484</v>
      </c>
      <c r="AX189" s="65">
        <f t="shared" si="95"/>
        <v>31866205</v>
      </c>
      <c r="AY189" s="71">
        <f t="shared" si="100"/>
        <v>31866205</v>
      </c>
      <c r="AZ189" s="55">
        <f t="shared" si="96"/>
        <v>1110484</v>
      </c>
      <c r="BA189" s="17"/>
      <c r="BB189" s="4"/>
      <c r="BD189" s="4"/>
      <c r="BE189" s="4"/>
      <c r="BF189" s="4"/>
      <c r="BG189" s="4"/>
      <c r="BH189" s="4"/>
    </row>
    <row r="190" spans="1:60" ht="15" x14ac:dyDescent="0.25">
      <c r="A190" s="7" t="s">
        <v>83</v>
      </c>
      <c r="B190" s="7"/>
      <c r="C190" s="6">
        <v>1</v>
      </c>
      <c r="D190" s="6">
        <v>1</v>
      </c>
      <c r="E190" s="6"/>
      <c r="F190" s="1">
        <v>6</v>
      </c>
      <c r="G190" s="76">
        <v>39</v>
      </c>
      <c r="H190" s="7">
        <v>164</v>
      </c>
      <c r="I190" s="1" t="s">
        <v>245</v>
      </c>
      <c r="J190" s="37"/>
      <c r="K190" s="16">
        <v>3904.43</v>
      </c>
      <c r="L190" s="43"/>
      <c r="M190">
        <v>1651</v>
      </c>
      <c r="N190" s="16">
        <f t="shared" si="80"/>
        <v>495.3</v>
      </c>
      <c r="O190" s="16">
        <f t="shared" si="81"/>
        <v>2342.66</v>
      </c>
      <c r="P190" s="16">
        <f t="shared" si="82"/>
        <v>0</v>
      </c>
      <c r="Q190" s="16">
        <f t="shared" si="83"/>
        <v>0</v>
      </c>
      <c r="R190" s="13">
        <f t="shared" si="84"/>
        <v>0.42</v>
      </c>
      <c r="S190" s="13">
        <f t="shared" si="69"/>
        <v>0</v>
      </c>
      <c r="T190" s="8">
        <f t="shared" si="70"/>
        <v>0</v>
      </c>
      <c r="U190" s="8">
        <f t="shared" si="85"/>
        <v>0</v>
      </c>
      <c r="V190" s="17">
        <v>124</v>
      </c>
      <c r="W190" s="16">
        <f t="shared" si="86"/>
        <v>31</v>
      </c>
      <c r="X190" s="10">
        <f t="shared" si="71"/>
        <v>495.3</v>
      </c>
      <c r="Y190" s="20">
        <f t="shared" si="87"/>
        <v>4430.7299999999996</v>
      </c>
      <c r="Z190" s="16">
        <v>5030162423.3299999</v>
      </c>
      <c r="AA190" s="17">
        <v>29492</v>
      </c>
      <c r="AB190" s="10">
        <f t="shared" si="72"/>
        <v>170560.23</v>
      </c>
      <c r="AC190" s="2">
        <f t="shared" si="73"/>
        <v>0.79895700000000003</v>
      </c>
      <c r="AD190" s="17">
        <v>92079</v>
      </c>
      <c r="AE190" s="2">
        <f t="shared" si="74"/>
        <v>0.74074099999999998</v>
      </c>
      <c r="AF190" s="2">
        <f t="shared" si="97"/>
        <v>0.21850800000000001</v>
      </c>
      <c r="AG190" s="39">
        <f t="shared" si="98"/>
        <v>0.21850800000000001</v>
      </c>
      <c r="AH190" s="40">
        <f t="shared" si="76"/>
        <v>0</v>
      </c>
      <c r="AI190" s="15">
        <f t="shared" si="88"/>
        <v>0.21850800000000001</v>
      </c>
      <c r="AJ190" s="17">
        <v>0</v>
      </c>
      <c r="AK190" s="17">
        <v>0</v>
      </c>
      <c r="AL190" s="12">
        <f t="shared" si="89"/>
        <v>0</v>
      </c>
      <c r="AM190" s="17">
        <v>0</v>
      </c>
      <c r="AN190"/>
      <c r="AO190" s="12">
        <f t="shared" si="90"/>
        <v>0</v>
      </c>
      <c r="AP190" s="12">
        <f t="shared" si="77"/>
        <v>11157928</v>
      </c>
      <c r="AQ190" s="12">
        <f t="shared" si="91"/>
        <v>11157928</v>
      </c>
      <c r="AR190" s="9">
        <v>12130392</v>
      </c>
      <c r="AS190" s="9">
        <f t="shared" si="99"/>
        <v>12130392</v>
      </c>
      <c r="AT190" s="78">
        <v>12130392</v>
      </c>
      <c r="AU190" s="12">
        <f t="shared" si="92"/>
        <v>0</v>
      </c>
      <c r="AV190" s="41" t="str">
        <f t="shared" si="93"/>
        <v>No</v>
      </c>
      <c r="AW190" s="9">
        <f t="shared" si="94"/>
        <v>0</v>
      </c>
      <c r="AX190" s="65">
        <f t="shared" si="95"/>
        <v>12130392</v>
      </c>
      <c r="AY190" s="71">
        <f t="shared" si="100"/>
        <v>12130392</v>
      </c>
      <c r="AZ190" s="55">
        <f t="shared" si="96"/>
        <v>0</v>
      </c>
      <c r="BA190" s="17"/>
      <c r="BB190" s="4"/>
      <c r="BD190" s="4"/>
      <c r="BE190" s="4"/>
      <c r="BF190" s="4"/>
      <c r="BG190" s="4"/>
      <c r="BH190" s="4"/>
    </row>
    <row r="191" spans="1:60" ht="15" x14ac:dyDescent="0.25">
      <c r="A191" s="7" t="s">
        <v>101</v>
      </c>
      <c r="B191" s="7"/>
      <c r="C191" s="6">
        <v>1</v>
      </c>
      <c r="D191" s="6">
        <v>1</v>
      </c>
      <c r="E191" s="6"/>
      <c r="F191" s="1">
        <v>7</v>
      </c>
      <c r="G191" s="75">
        <v>51</v>
      </c>
      <c r="H191" s="7">
        <v>165</v>
      </c>
      <c r="I191" s="1" t="s">
        <v>246</v>
      </c>
      <c r="J191" s="37"/>
      <c r="K191" s="16">
        <v>1578.12</v>
      </c>
      <c r="L191" s="38"/>
      <c r="M191">
        <v>649</v>
      </c>
      <c r="N191" s="16">
        <f t="shared" si="80"/>
        <v>194.7</v>
      </c>
      <c r="O191" s="16">
        <f t="shared" si="81"/>
        <v>946.87</v>
      </c>
      <c r="P191" s="16">
        <f t="shared" si="82"/>
        <v>0</v>
      </c>
      <c r="Q191" s="16">
        <f t="shared" si="83"/>
        <v>0</v>
      </c>
      <c r="R191" s="13">
        <f t="shared" si="84"/>
        <v>0.41</v>
      </c>
      <c r="S191" s="13">
        <f t="shared" si="69"/>
        <v>0</v>
      </c>
      <c r="T191" s="8">
        <f t="shared" si="70"/>
        <v>0</v>
      </c>
      <c r="U191" s="8">
        <f t="shared" si="85"/>
        <v>0</v>
      </c>
      <c r="V191" s="17">
        <v>98</v>
      </c>
      <c r="W191" s="16">
        <f t="shared" si="86"/>
        <v>24.5</v>
      </c>
      <c r="X191" s="10">
        <f t="shared" si="71"/>
        <v>194.7</v>
      </c>
      <c r="Y191" s="20">
        <f t="shared" si="87"/>
        <v>1797.32</v>
      </c>
      <c r="Z191" s="16">
        <v>2252527260.6700001</v>
      </c>
      <c r="AA191" s="17">
        <v>12613</v>
      </c>
      <c r="AB191" s="10">
        <f t="shared" si="72"/>
        <v>178587.75</v>
      </c>
      <c r="AC191" s="2">
        <f t="shared" si="73"/>
        <v>0.836561</v>
      </c>
      <c r="AD191" s="17">
        <v>72090</v>
      </c>
      <c r="AE191" s="2">
        <f t="shared" si="74"/>
        <v>0.57993700000000004</v>
      </c>
      <c r="AF191" s="2">
        <f t="shared" si="97"/>
        <v>0.240426</v>
      </c>
      <c r="AG191" s="39">
        <f t="shared" si="98"/>
        <v>0.240426</v>
      </c>
      <c r="AH191" s="40">
        <f t="shared" si="76"/>
        <v>0</v>
      </c>
      <c r="AI191" s="15">
        <f t="shared" si="88"/>
        <v>0.240426</v>
      </c>
      <c r="AJ191" s="17">
        <v>0</v>
      </c>
      <c r="AK191" s="17">
        <v>0</v>
      </c>
      <c r="AL191" s="12">
        <f t="shared" si="89"/>
        <v>0</v>
      </c>
      <c r="AM191" s="17">
        <v>0</v>
      </c>
      <c r="AN191"/>
      <c r="AO191" s="12">
        <f t="shared" si="90"/>
        <v>0</v>
      </c>
      <c r="AP191" s="12">
        <f t="shared" si="77"/>
        <v>4980211</v>
      </c>
      <c r="AQ191" s="12">
        <f t="shared" si="91"/>
        <v>4980211</v>
      </c>
      <c r="AR191" s="9">
        <v>5167806</v>
      </c>
      <c r="AS191" s="9">
        <f t="shared" si="99"/>
        <v>5225299</v>
      </c>
      <c r="AT191" s="78">
        <v>5225299</v>
      </c>
      <c r="AU191" s="12">
        <f t="shared" si="92"/>
        <v>0</v>
      </c>
      <c r="AV191" s="41" t="str">
        <f t="shared" si="93"/>
        <v>No</v>
      </c>
      <c r="AW191" s="9">
        <f t="shared" si="94"/>
        <v>0</v>
      </c>
      <c r="AX191" s="65">
        <f t="shared" si="95"/>
        <v>5225299</v>
      </c>
      <c r="AY191" s="71">
        <f t="shared" si="100"/>
        <v>5225299</v>
      </c>
      <c r="AZ191" s="55">
        <f t="shared" si="96"/>
        <v>0</v>
      </c>
      <c r="BA191" s="17"/>
      <c r="BB191" s="4"/>
      <c r="BD191" s="4"/>
      <c r="BE191" s="4"/>
      <c r="BF191" s="4"/>
      <c r="BG191" s="4"/>
      <c r="BH191" s="4"/>
    </row>
    <row r="192" spans="1:60" ht="15.75" customHeight="1" x14ac:dyDescent="0.25">
      <c r="A192" s="7" t="s">
        <v>101</v>
      </c>
      <c r="B192" s="7"/>
      <c r="C192" s="6"/>
      <c r="D192" s="6"/>
      <c r="E192" s="6"/>
      <c r="F192" s="1">
        <v>7</v>
      </c>
      <c r="G192" s="75">
        <v>53</v>
      </c>
      <c r="H192" s="7">
        <v>166</v>
      </c>
      <c r="I192" s="1" t="s">
        <v>247</v>
      </c>
      <c r="J192" s="37"/>
      <c r="K192" s="16">
        <v>2314.77</v>
      </c>
      <c r="L192" s="38"/>
      <c r="M192">
        <v>668</v>
      </c>
      <c r="N192" s="16">
        <f t="shared" si="80"/>
        <v>200.4</v>
      </c>
      <c r="O192" s="16">
        <f t="shared" si="81"/>
        <v>1388.86</v>
      </c>
      <c r="P192" s="16">
        <f t="shared" si="82"/>
        <v>0</v>
      </c>
      <c r="Q192" s="16">
        <f t="shared" si="83"/>
        <v>0</v>
      </c>
      <c r="R192" s="13">
        <f t="shared" si="84"/>
        <v>0.28999999999999998</v>
      </c>
      <c r="S192" s="13">
        <f t="shared" si="69"/>
        <v>0</v>
      </c>
      <c r="T192" s="8">
        <f t="shared" si="70"/>
        <v>0</v>
      </c>
      <c r="U192" s="8">
        <f t="shared" si="85"/>
        <v>0</v>
      </c>
      <c r="V192" s="17">
        <v>97</v>
      </c>
      <c r="W192" s="16">
        <f t="shared" si="86"/>
        <v>24.25</v>
      </c>
      <c r="X192" s="10">
        <f t="shared" si="71"/>
        <v>200.4</v>
      </c>
      <c r="Y192" s="20">
        <f t="shared" si="87"/>
        <v>2539.42</v>
      </c>
      <c r="Z192" s="16">
        <v>1956773426.3299999</v>
      </c>
      <c r="AA192" s="17">
        <v>16142</v>
      </c>
      <c r="AB192" s="10">
        <f t="shared" si="72"/>
        <v>121222.49</v>
      </c>
      <c r="AC192" s="2">
        <f t="shared" si="73"/>
        <v>0.56784400000000002</v>
      </c>
      <c r="AD192" s="17">
        <v>96014</v>
      </c>
      <c r="AE192" s="2">
        <f t="shared" si="74"/>
        <v>0.77239599999999997</v>
      </c>
      <c r="AF192" s="2">
        <f t="shared" si="97"/>
        <v>0.37079000000000001</v>
      </c>
      <c r="AG192" s="39">
        <f t="shared" si="98"/>
        <v>0.37079000000000001</v>
      </c>
      <c r="AH192" s="40">
        <f t="shared" si="76"/>
        <v>0</v>
      </c>
      <c r="AI192" s="15">
        <f t="shared" si="88"/>
        <v>0.37079000000000001</v>
      </c>
      <c r="AJ192" s="17">
        <v>0</v>
      </c>
      <c r="AK192" s="17">
        <v>0</v>
      </c>
      <c r="AL192" s="12">
        <f t="shared" si="89"/>
        <v>0</v>
      </c>
      <c r="AM192" s="17">
        <v>0</v>
      </c>
      <c r="AN192"/>
      <c r="AO192" s="12">
        <f t="shared" si="90"/>
        <v>0</v>
      </c>
      <c r="AP192" s="12">
        <f t="shared" si="77"/>
        <v>10851843</v>
      </c>
      <c r="AQ192" s="12">
        <f t="shared" si="91"/>
        <v>10851843</v>
      </c>
      <c r="AR192" s="9">
        <v>13423576</v>
      </c>
      <c r="AS192" s="9">
        <f t="shared" si="99"/>
        <v>10851843</v>
      </c>
      <c r="AT192" s="78">
        <v>12387171</v>
      </c>
      <c r="AU192" s="12">
        <f t="shared" si="92"/>
        <v>0</v>
      </c>
      <c r="AV192" s="41" t="str">
        <f t="shared" si="93"/>
        <v>No</v>
      </c>
      <c r="AW192" s="9">
        <f t="shared" si="94"/>
        <v>0</v>
      </c>
      <c r="AX192" s="65">
        <f t="shared" si="95"/>
        <v>12387171</v>
      </c>
      <c r="AY192" s="71">
        <f t="shared" si="100"/>
        <v>12387171</v>
      </c>
      <c r="AZ192" s="55">
        <f t="shared" si="96"/>
        <v>0</v>
      </c>
      <c r="BA192" s="17"/>
      <c r="BB192" s="4"/>
      <c r="BD192" s="4"/>
      <c r="BE192" s="4"/>
      <c r="BF192" s="4"/>
      <c r="BG192" s="4"/>
      <c r="BH192" s="4"/>
    </row>
    <row r="193" spans="1:60" ht="15" x14ac:dyDescent="0.25">
      <c r="A193" s="7" t="s">
        <v>79</v>
      </c>
      <c r="B193" s="7"/>
      <c r="C193" s="6"/>
      <c r="D193" s="6"/>
      <c r="E193" s="6"/>
      <c r="F193" s="1">
        <v>2</v>
      </c>
      <c r="G193" s="75">
        <v>127</v>
      </c>
      <c r="H193" s="7">
        <v>167</v>
      </c>
      <c r="I193" s="1" t="s">
        <v>248</v>
      </c>
      <c r="J193" s="37"/>
      <c r="K193" s="16">
        <v>1558.2</v>
      </c>
      <c r="L193" s="38"/>
      <c r="M193">
        <v>211</v>
      </c>
      <c r="N193" s="16">
        <f t="shared" si="80"/>
        <v>63.3</v>
      </c>
      <c r="O193" s="16">
        <f t="shared" si="81"/>
        <v>934.92</v>
      </c>
      <c r="P193" s="16">
        <f t="shared" si="82"/>
        <v>0</v>
      </c>
      <c r="Q193" s="16">
        <f t="shared" si="83"/>
        <v>0</v>
      </c>
      <c r="R193" s="13">
        <f t="shared" si="84"/>
        <v>0.14000000000000001</v>
      </c>
      <c r="S193" s="13">
        <f t="shared" si="69"/>
        <v>0</v>
      </c>
      <c r="T193" s="8">
        <f t="shared" si="70"/>
        <v>0</v>
      </c>
      <c r="U193" s="8">
        <f t="shared" si="85"/>
        <v>0</v>
      </c>
      <c r="V193" s="17">
        <v>43</v>
      </c>
      <c r="W193" s="16">
        <f t="shared" si="86"/>
        <v>10.75</v>
      </c>
      <c r="X193" s="10">
        <f t="shared" si="71"/>
        <v>63.3</v>
      </c>
      <c r="Y193" s="20">
        <f t="shared" si="87"/>
        <v>1632.25</v>
      </c>
      <c r="Z193" s="16">
        <v>1692022775.3299999</v>
      </c>
      <c r="AA193" s="17">
        <v>9087</v>
      </c>
      <c r="AB193" s="10">
        <f t="shared" si="72"/>
        <v>186202.57</v>
      </c>
      <c r="AC193" s="2">
        <f t="shared" si="73"/>
        <v>0.87223099999999998</v>
      </c>
      <c r="AD193" s="17">
        <v>169155</v>
      </c>
      <c r="AE193" s="2">
        <f t="shared" si="74"/>
        <v>1.3607880000000001</v>
      </c>
      <c r="AF193" s="2">
        <f t="shared" si="97"/>
        <v>-1.8797999999999999E-2</v>
      </c>
      <c r="AG193" s="39">
        <f t="shared" si="98"/>
        <v>0.01</v>
      </c>
      <c r="AH193" s="40">
        <f t="shared" si="76"/>
        <v>0</v>
      </c>
      <c r="AI193" s="15">
        <f t="shared" si="88"/>
        <v>0.01</v>
      </c>
      <c r="AJ193" s="17">
        <v>694</v>
      </c>
      <c r="AK193" s="17">
        <v>6</v>
      </c>
      <c r="AL193" s="12">
        <f t="shared" si="89"/>
        <v>416400</v>
      </c>
      <c r="AM193" s="17">
        <v>0</v>
      </c>
      <c r="AN193"/>
      <c r="AO193" s="12">
        <f t="shared" si="90"/>
        <v>0</v>
      </c>
      <c r="AP193" s="12">
        <f t="shared" si="77"/>
        <v>188117</v>
      </c>
      <c r="AQ193" s="12">
        <f t="shared" si="91"/>
        <v>604517</v>
      </c>
      <c r="AR193" s="9">
        <v>656185</v>
      </c>
      <c r="AS193" s="9">
        <f t="shared" si="99"/>
        <v>604517</v>
      </c>
      <c r="AT193" s="78">
        <v>494503</v>
      </c>
      <c r="AU193" s="12">
        <f t="shared" si="92"/>
        <v>110014</v>
      </c>
      <c r="AV193" s="41" t="str">
        <f t="shared" si="93"/>
        <v>Yes</v>
      </c>
      <c r="AW193" s="9">
        <f t="shared" si="94"/>
        <v>22003</v>
      </c>
      <c r="AX193" s="65">
        <f t="shared" si="95"/>
        <v>516506</v>
      </c>
      <c r="AY193" s="71">
        <f t="shared" si="100"/>
        <v>516506</v>
      </c>
      <c r="AZ193" s="55">
        <f t="shared" si="96"/>
        <v>22003</v>
      </c>
      <c r="BA193" s="17"/>
      <c r="BB193" s="4"/>
      <c r="BD193" s="4"/>
      <c r="BE193" s="4"/>
      <c r="BF193" s="4"/>
      <c r="BG193" s="4"/>
      <c r="BH193" s="4"/>
    </row>
    <row r="194" spans="1:60" ht="15" x14ac:dyDescent="0.25">
      <c r="A194" s="7" t="s">
        <v>73</v>
      </c>
      <c r="B194" s="7"/>
      <c r="C194" s="6"/>
      <c r="D194" s="6"/>
      <c r="E194" s="6"/>
      <c r="F194" s="1">
        <v>4</v>
      </c>
      <c r="G194" s="75">
        <v>115</v>
      </c>
      <c r="H194" s="7">
        <v>168</v>
      </c>
      <c r="I194" s="1" t="s">
        <v>249</v>
      </c>
      <c r="J194" s="37"/>
      <c r="K194" s="16">
        <v>1010.14</v>
      </c>
      <c r="L194" s="38"/>
      <c r="M194">
        <v>226</v>
      </c>
      <c r="N194" s="16">
        <f t="shared" si="80"/>
        <v>67.8</v>
      </c>
      <c r="O194" s="16">
        <f t="shared" si="81"/>
        <v>606.08000000000004</v>
      </c>
      <c r="P194" s="16">
        <f t="shared" si="82"/>
        <v>0</v>
      </c>
      <c r="Q194" s="16">
        <f t="shared" si="83"/>
        <v>0</v>
      </c>
      <c r="R194" s="13">
        <f t="shared" si="84"/>
        <v>0.22</v>
      </c>
      <c r="S194" s="13">
        <f t="shared" si="69"/>
        <v>0</v>
      </c>
      <c r="T194" s="8">
        <f t="shared" si="70"/>
        <v>0</v>
      </c>
      <c r="U194" s="8">
        <f t="shared" si="85"/>
        <v>0</v>
      </c>
      <c r="V194" s="17">
        <v>27</v>
      </c>
      <c r="W194" s="16">
        <f t="shared" si="86"/>
        <v>6.75</v>
      </c>
      <c r="X194" s="10">
        <f t="shared" si="71"/>
        <v>67.8</v>
      </c>
      <c r="Y194" s="20">
        <f t="shared" si="87"/>
        <v>1084.69</v>
      </c>
      <c r="Z194" s="16">
        <v>1692589397</v>
      </c>
      <c r="AA194" s="17">
        <v>9723</v>
      </c>
      <c r="AB194" s="10">
        <f t="shared" si="72"/>
        <v>174080.98</v>
      </c>
      <c r="AC194" s="2">
        <f t="shared" si="73"/>
        <v>0.81545000000000001</v>
      </c>
      <c r="AD194" s="17">
        <v>100850</v>
      </c>
      <c r="AE194" s="2">
        <f t="shared" si="74"/>
        <v>0.81130000000000002</v>
      </c>
      <c r="AF194" s="2">
        <f t="shared" si="97"/>
        <v>0.18579499999999999</v>
      </c>
      <c r="AG194" s="39">
        <f t="shared" si="98"/>
        <v>0.18579499999999999</v>
      </c>
      <c r="AH194" s="40">
        <f t="shared" si="76"/>
        <v>0</v>
      </c>
      <c r="AI194" s="15">
        <f t="shared" si="88"/>
        <v>0.18579499999999999</v>
      </c>
      <c r="AJ194" s="17">
        <v>1009</v>
      </c>
      <c r="AK194" s="17">
        <v>13</v>
      </c>
      <c r="AL194" s="12">
        <f t="shared" si="89"/>
        <v>1311700</v>
      </c>
      <c r="AM194" s="17">
        <v>0</v>
      </c>
      <c r="AO194" s="12">
        <f t="shared" si="90"/>
        <v>0</v>
      </c>
      <c r="AP194" s="12">
        <f t="shared" si="77"/>
        <v>2322633</v>
      </c>
      <c r="AQ194" s="12">
        <f t="shared" si="91"/>
        <v>3634333</v>
      </c>
      <c r="AR194" s="9">
        <v>1276811</v>
      </c>
      <c r="AS194" s="9">
        <f t="shared" si="99"/>
        <v>3634333</v>
      </c>
      <c r="AT194" s="78">
        <v>2186586</v>
      </c>
      <c r="AU194" s="12">
        <f t="shared" si="92"/>
        <v>1447747</v>
      </c>
      <c r="AV194" s="41" t="str">
        <f t="shared" si="93"/>
        <v>Yes</v>
      </c>
      <c r="AW194" s="9">
        <f t="shared" si="94"/>
        <v>289549</v>
      </c>
      <c r="AX194" s="65">
        <f t="shared" si="95"/>
        <v>2476135</v>
      </c>
      <c r="AY194" s="71">
        <f t="shared" si="100"/>
        <v>2476135</v>
      </c>
      <c r="AZ194" s="55">
        <f t="shared" si="96"/>
        <v>289549</v>
      </c>
      <c r="BA194" s="17"/>
      <c r="BB194" s="4"/>
      <c r="BD194" s="4"/>
      <c r="BE194" s="4"/>
      <c r="BF194" s="4"/>
      <c r="BG194" s="4"/>
      <c r="BH194" s="4"/>
    </row>
    <row r="195" spans="1:60" ht="15" x14ac:dyDescent="0.25">
      <c r="A195" s="7" t="s">
        <v>77</v>
      </c>
      <c r="B195" s="7"/>
      <c r="C195" s="6"/>
      <c r="D195" s="6"/>
      <c r="E195" s="6"/>
      <c r="F195" s="1">
        <v>7</v>
      </c>
      <c r="G195" s="75">
        <v>114</v>
      </c>
      <c r="H195" s="7">
        <v>169</v>
      </c>
      <c r="I195" s="1" t="s">
        <v>250</v>
      </c>
      <c r="J195" s="37"/>
      <c r="K195" s="16">
        <v>1214.6199999999999</v>
      </c>
      <c r="L195" s="38"/>
      <c r="M195">
        <v>175</v>
      </c>
      <c r="N195" s="16">
        <f t="shared" si="80"/>
        <v>52.5</v>
      </c>
      <c r="O195" s="16">
        <f t="shared" si="81"/>
        <v>728.77</v>
      </c>
      <c r="P195" s="16">
        <f t="shared" si="82"/>
        <v>0</v>
      </c>
      <c r="Q195" s="16">
        <f t="shared" si="83"/>
        <v>0</v>
      </c>
      <c r="R195" s="13">
        <f t="shared" si="84"/>
        <v>0.14000000000000001</v>
      </c>
      <c r="S195" s="13">
        <f t="shared" si="69"/>
        <v>0</v>
      </c>
      <c r="T195" s="8">
        <f t="shared" si="70"/>
        <v>0</v>
      </c>
      <c r="U195" s="8">
        <f t="shared" si="85"/>
        <v>0</v>
      </c>
      <c r="V195" s="17">
        <v>15</v>
      </c>
      <c r="W195" s="16">
        <f t="shared" si="86"/>
        <v>3.75</v>
      </c>
      <c r="X195" s="10">
        <f t="shared" si="71"/>
        <v>52.5</v>
      </c>
      <c r="Y195" s="20">
        <f t="shared" si="87"/>
        <v>1270.8699999999999</v>
      </c>
      <c r="Z195" s="16">
        <v>1260520246.3299999</v>
      </c>
      <c r="AA195" s="17">
        <v>8221</v>
      </c>
      <c r="AB195" s="10">
        <f t="shared" si="72"/>
        <v>153329.31</v>
      </c>
      <c r="AC195" s="2">
        <f t="shared" si="73"/>
        <v>0.71824200000000005</v>
      </c>
      <c r="AD195" s="17">
        <v>92165</v>
      </c>
      <c r="AE195" s="2">
        <f t="shared" si="74"/>
        <v>0.74143300000000001</v>
      </c>
      <c r="AF195" s="2">
        <f t="shared" si="97"/>
        <v>0.27480100000000002</v>
      </c>
      <c r="AG195" s="39">
        <f t="shared" si="98"/>
        <v>0.27480100000000002</v>
      </c>
      <c r="AH195" s="40">
        <f t="shared" si="76"/>
        <v>0</v>
      </c>
      <c r="AI195" s="15">
        <f t="shared" si="88"/>
        <v>0.27480100000000002</v>
      </c>
      <c r="AJ195" s="17">
        <v>0</v>
      </c>
      <c r="AK195" s="45">
        <v>0</v>
      </c>
      <c r="AL195" s="12">
        <f t="shared" si="89"/>
        <v>0</v>
      </c>
      <c r="AM195" s="17">
        <v>425</v>
      </c>
      <c r="AN195">
        <v>4</v>
      </c>
      <c r="AO195" s="12">
        <f t="shared" si="90"/>
        <v>170000</v>
      </c>
      <c r="AP195" s="12">
        <f t="shared" si="77"/>
        <v>4024949</v>
      </c>
      <c r="AQ195" s="12">
        <f t="shared" si="91"/>
        <v>4194949</v>
      </c>
      <c r="AR195" s="9">
        <v>5356542</v>
      </c>
      <c r="AS195" s="9">
        <f t="shared" si="99"/>
        <v>4194949</v>
      </c>
      <c r="AT195" s="78">
        <v>4990532</v>
      </c>
      <c r="AU195" s="12">
        <f t="shared" si="92"/>
        <v>0</v>
      </c>
      <c r="AV195" s="41" t="str">
        <f t="shared" si="93"/>
        <v>No</v>
      </c>
      <c r="AW195" s="9">
        <f t="shared" si="94"/>
        <v>0</v>
      </c>
      <c r="AX195" s="65">
        <f t="shared" si="95"/>
        <v>4990532</v>
      </c>
      <c r="AY195" s="71">
        <f t="shared" si="100"/>
        <v>4990532</v>
      </c>
      <c r="AZ195" s="55">
        <f t="shared" si="96"/>
        <v>0</v>
      </c>
      <c r="BA195" s="17"/>
      <c r="BB195" s="4"/>
      <c r="BD195" s="4"/>
      <c r="BE195" s="4"/>
      <c r="BF195" s="4"/>
      <c r="BG195" s="4"/>
      <c r="BH195" s="4"/>
    </row>
    <row r="196" spans="1:60" ht="15" x14ac:dyDescent="0.25">
      <c r="AJ196" s="12"/>
      <c r="AN196"/>
    </row>
    <row r="197" spans="1:60" ht="15.75" customHeight="1" x14ac:dyDescent="0.25">
      <c r="A197" s="7"/>
      <c r="B197" s="7"/>
      <c r="C197" s="6"/>
      <c r="D197" s="6"/>
      <c r="E197" s="6"/>
      <c r="G197" s="11"/>
      <c r="H197" s="7"/>
      <c r="J197" s="37"/>
      <c r="K197" s="11"/>
      <c r="L197" s="46"/>
      <c r="M197" s="11"/>
      <c r="N197" s="11"/>
      <c r="O197" s="11"/>
      <c r="P197" s="11"/>
      <c r="Q197" s="11"/>
      <c r="R197" s="13"/>
      <c r="S197" s="13"/>
      <c r="T197" s="9"/>
      <c r="U197" s="9"/>
      <c r="V197" s="11"/>
      <c r="W197" s="11"/>
      <c r="X197" s="10"/>
      <c r="Y197" s="20"/>
      <c r="Z197" s="11"/>
      <c r="AA197" s="11"/>
      <c r="AB197" s="10"/>
      <c r="AC197" s="2"/>
      <c r="AD197" s="11"/>
      <c r="AE197" s="2"/>
      <c r="AF197" s="2"/>
      <c r="AG197" s="39"/>
      <c r="AH197" s="40"/>
      <c r="AI197" s="15"/>
      <c r="AJ197" s="11"/>
      <c r="AK197" s="11"/>
      <c r="AL197" s="11"/>
      <c r="AO197" s="12"/>
      <c r="AP197" s="12"/>
      <c r="AQ197" s="12"/>
      <c r="AR197" s="12"/>
      <c r="AS197" s="12"/>
      <c r="AT197" s="9"/>
      <c r="AU197" s="12"/>
      <c r="AV197" s="12"/>
      <c r="AW197" s="9"/>
      <c r="AX197" s="65"/>
      <c r="AY197" s="71"/>
      <c r="AZ197" s="56"/>
      <c r="BD197" s="4"/>
      <c r="BE197" s="4"/>
      <c r="BF197" s="4"/>
      <c r="BG197" s="4"/>
      <c r="BH197" s="4"/>
    </row>
    <row r="198" spans="1:60" x14ac:dyDescent="0.2">
      <c r="K198" s="20"/>
      <c r="L198" s="20"/>
      <c r="Y198" s="20"/>
      <c r="AJ198" s="12"/>
    </row>
    <row r="199" spans="1:60" x14ac:dyDescent="0.2">
      <c r="K199" s="20"/>
      <c r="L199" s="20"/>
      <c r="Y199" s="20"/>
      <c r="AJ199" s="12"/>
    </row>
    <row r="200" spans="1:60" x14ac:dyDescent="0.2">
      <c r="K200" s="20"/>
      <c r="L200" s="20"/>
      <c r="Y200" s="20"/>
      <c r="AJ200" s="12"/>
    </row>
    <row r="201" spans="1:60" x14ac:dyDescent="0.2">
      <c r="K201" s="20"/>
      <c r="L201" s="20"/>
      <c r="Y201" s="20"/>
    </row>
    <row r="202" spans="1:60" x14ac:dyDescent="0.2">
      <c r="K202" s="20"/>
      <c r="L202" s="20"/>
      <c r="Y202" s="20"/>
    </row>
    <row r="203" spans="1:60" x14ac:dyDescent="0.2">
      <c r="K203" s="20"/>
      <c r="L203" s="20"/>
      <c r="Y203" s="20"/>
    </row>
    <row r="204" spans="1:60" x14ac:dyDescent="0.2">
      <c r="K204" s="20"/>
      <c r="L204" s="20"/>
      <c r="Y204" s="20"/>
    </row>
    <row r="205" spans="1:60" x14ac:dyDescent="0.2">
      <c r="K205" s="20"/>
      <c r="L205" s="20"/>
      <c r="Y205" s="20"/>
    </row>
    <row r="206" spans="1:60" x14ac:dyDescent="0.2">
      <c r="K206" s="20"/>
      <c r="L206" s="20"/>
      <c r="Y206" s="20"/>
    </row>
    <row r="207" spans="1:60" x14ac:dyDescent="0.2">
      <c r="K207" s="20"/>
      <c r="L207" s="20"/>
      <c r="Y207" s="20"/>
    </row>
    <row r="208" spans="1:60" x14ac:dyDescent="0.2">
      <c r="K208" s="20"/>
      <c r="L208" s="20"/>
      <c r="Y208" s="20"/>
    </row>
    <row r="209" spans="11:25" x14ac:dyDescent="0.2">
      <c r="K209" s="20"/>
      <c r="L209" s="20"/>
      <c r="Y209" s="20"/>
    </row>
    <row r="210" spans="11:25" x14ac:dyDescent="0.2">
      <c r="K210" s="20"/>
      <c r="L210" s="20"/>
    </row>
    <row r="211" spans="11:25" x14ac:dyDescent="0.2">
      <c r="K211" s="20"/>
      <c r="L211" s="20"/>
    </row>
    <row r="212" spans="11:25" x14ac:dyDescent="0.2">
      <c r="K212" s="20"/>
      <c r="L212" s="20"/>
    </row>
    <row r="213" spans="11:25" x14ac:dyDescent="0.2">
      <c r="K213" s="20"/>
      <c r="L213" s="20"/>
    </row>
    <row r="214" spans="11:25" x14ac:dyDescent="0.2">
      <c r="K214" s="20"/>
      <c r="L214" s="20"/>
    </row>
    <row r="215" spans="11:25" x14ac:dyDescent="0.2">
      <c r="K215" s="20"/>
      <c r="L215" s="20"/>
    </row>
    <row r="216" spans="11:25" x14ac:dyDescent="0.2">
      <c r="K216" s="20"/>
      <c r="L216" s="20"/>
    </row>
    <row r="217" spans="11:25" x14ac:dyDescent="0.2">
      <c r="K217" s="20"/>
      <c r="L217" s="20"/>
    </row>
    <row r="218" spans="11:25" x14ac:dyDescent="0.2">
      <c r="K218" s="20"/>
      <c r="L218" s="20"/>
    </row>
    <row r="219" spans="11:25" x14ac:dyDescent="0.2">
      <c r="K219" s="20"/>
      <c r="L219" s="20"/>
    </row>
    <row r="220" spans="11:25" x14ac:dyDescent="0.2">
      <c r="K220" s="20"/>
      <c r="L220" s="20"/>
    </row>
    <row r="221" spans="11:25" x14ac:dyDescent="0.2">
      <c r="K221" s="20"/>
      <c r="L221" s="20"/>
    </row>
    <row r="222" spans="11:25" x14ac:dyDescent="0.2">
      <c r="K222" s="20"/>
      <c r="L222" s="20"/>
    </row>
    <row r="223" spans="11:25" x14ac:dyDescent="0.2">
      <c r="K223" s="20"/>
      <c r="L223" s="20"/>
    </row>
    <row r="224" spans="11:25" x14ac:dyDescent="0.2">
      <c r="K224" s="20"/>
      <c r="L224" s="20"/>
    </row>
    <row r="225" spans="11:12" x14ac:dyDescent="0.2">
      <c r="K225" s="20"/>
      <c r="L225" s="20"/>
    </row>
    <row r="226" spans="11:12" x14ac:dyDescent="0.2">
      <c r="K226" s="20"/>
      <c r="L226" s="20"/>
    </row>
    <row r="227" spans="11:12" x14ac:dyDescent="0.2">
      <c r="K227" s="20"/>
      <c r="L227" s="20"/>
    </row>
    <row r="228" spans="11:12" x14ac:dyDescent="0.2">
      <c r="K228" s="20"/>
      <c r="L228" s="20"/>
    </row>
    <row r="229" spans="11:12" x14ac:dyDescent="0.2">
      <c r="K229" s="20"/>
      <c r="L229" s="20"/>
    </row>
    <row r="230" spans="11:12" x14ac:dyDescent="0.2">
      <c r="K230" s="20"/>
      <c r="L230" s="20"/>
    </row>
    <row r="231" spans="11:12" x14ac:dyDescent="0.2">
      <c r="K231" s="20"/>
      <c r="L231" s="20"/>
    </row>
    <row r="232" spans="11:12" x14ac:dyDescent="0.2">
      <c r="K232" s="20"/>
      <c r="L232" s="20"/>
    </row>
    <row r="233" spans="11:12" x14ac:dyDescent="0.2">
      <c r="K233" s="20"/>
      <c r="L233" s="20"/>
    </row>
    <row r="234" spans="11:12" x14ac:dyDescent="0.2">
      <c r="K234" s="20"/>
      <c r="L234" s="20"/>
    </row>
    <row r="235" spans="11:12" x14ac:dyDescent="0.2">
      <c r="K235" s="20"/>
      <c r="L235" s="20"/>
    </row>
    <row r="236" spans="11:12" x14ac:dyDescent="0.2">
      <c r="K236" s="20"/>
      <c r="L236" s="20"/>
    </row>
    <row r="237" spans="11:12" x14ac:dyDescent="0.2">
      <c r="K237" s="20"/>
      <c r="L237" s="20"/>
    </row>
    <row r="238" spans="11:12" x14ac:dyDescent="0.2">
      <c r="K238" s="20"/>
      <c r="L238" s="20"/>
    </row>
    <row r="239" spans="11:12" x14ac:dyDescent="0.2">
      <c r="K239" s="20"/>
      <c r="L239" s="20"/>
    </row>
    <row r="240" spans="11:12" x14ac:dyDescent="0.2">
      <c r="K240" s="20"/>
      <c r="L240" s="20"/>
    </row>
    <row r="241" spans="11:12" x14ac:dyDescent="0.2">
      <c r="K241" s="20"/>
      <c r="L241" s="20"/>
    </row>
    <row r="242" spans="11:12" x14ac:dyDescent="0.2">
      <c r="K242" s="20"/>
      <c r="L242" s="20"/>
    </row>
    <row r="243" spans="11:12" x14ac:dyDescent="0.2">
      <c r="K243" s="20"/>
      <c r="L243" s="20"/>
    </row>
    <row r="244" spans="11:12" x14ac:dyDescent="0.2">
      <c r="K244" s="20"/>
      <c r="L244" s="20"/>
    </row>
    <row r="245" spans="11:12" x14ac:dyDescent="0.2">
      <c r="K245" s="20"/>
      <c r="L245" s="20"/>
    </row>
    <row r="246" spans="11:12" x14ac:dyDescent="0.2">
      <c r="K246" s="20"/>
      <c r="L246" s="20"/>
    </row>
    <row r="247" spans="11:12" x14ac:dyDescent="0.2">
      <c r="K247" s="20"/>
      <c r="L247" s="20"/>
    </row>
    <row r="248" spans="11:12" x14ac:dyDescent="0.2">
      <c r="K248" s="20"/>
      <c r="L248" s="20"/>
    </row>
    <row r="249" spans="11:12" x14ac:dyDescent="0.2">
      <c r="K249" s="20"/>
      <c r="L249" s="20"/>
    </row>
    <row r="250" spans="11:12" x14ac:dyDescent="0.2">
      <c r="K250" s="20"/>
      <c r="L250" s="20"/>
    </row>
    <row r="251" spans="11:12" x14ac:dyDescent="0.2">
      <c r="K251" s="20"/>
      <c r="L251" s="20"/>
    </row>
    <row r="252" spans="11:12" x14ac:dyDescent="0.2">
      <c r="K252" s="20"/>
      <c r="L252" s="20"/>
    </row>
    <row r="253" spans="11:12" x14ac:dyDescent="0.2">
      <c r="K253" s="20"/>
      <c r="L253" s="20"/>
    </row>
    <row r="254" spans="11:12" x14ac:dyDescent="0.2">
      <c r="K254" s="20"/>
      <c r="L254" s="20"/>
    </row>
    <row r="255" spans="11:12" x14ac:dyDescent="0.2">
      <c r="K255" s="20"/>
      <c r="L255" s="20"/>
    </row>
    <row r="256" spans="11:12" x14ac:dyDescent="0.2">
      <c r="K256" s="20"/>
      <c r="L256" s="20"/>
    </row>
    <row r="257" spans="11:12" x14ac:dyDescent="0.2">
      <c r="K257" s="20"/>
      <c r="L257" s="20"/>
    </row>
    <row r="258" spans="11:12" x14ac:dyDescent="0.2">
      <c r="K258" s="20"/>
      <c r="L258" s="20"/>
    </row>
    <row r="259" spans="11:12" x14ac:dyDescent="0.2">
      <c r="K259" s="20"/>
      <c r="L259" s="20"/>
    </row>
    <row r="260" spans="11:12" x14ac:dyDescent="0.2">
      <c r="K260" s="20"/>
      <c r="L260" s="20"/>
    </row>
    <row r="261" spans="11:12" x14ac:dyDescent="0.2">
      <c r="K261" s="20"/>
      <c r="L261" s="20"/>
    </row>
    <row r="262" spans="11:12" x14ac:dyDescent="0.2">
      <c r="K262" s="20"/>
      <c r="L262" s="20"/>
    </row>
    <row r="263" spans="11:12" x14ac:dyDescent="0.2">
      <c r="K263" s="20"/>
      <c r="L263" s="20"/>
    </row>
    <row r="264" spans="11:12" x14ac:dyDescent="0.2">
      <c r="K264" s="20"/>
      <c r="L264" s="20"/>
    </row>
    <row r="265" spans="11:12" x14ac:dyDescent="0.2">
      <c r="K265" s="20"/>
      <c r="L265" s="20"/>
    </row>
    <row r="266" spans="11:12" x14ac:dyDescent="0.2">
      <c r="K266" s="20"/>
      <c r="L266" s="20"/>
    </row>
    <row r="267" spans="11:12" x14ac:dyDescent="0.2">
      <c r="K267" s="20"/>
      <c r="L267" s="20"/>
    </row>
    <row r="268" spans="11:12" x14ac:dyDescent="0.2">
      <c r="K268" s="20"/>
      <c r="L268" s="20"/>
    </row>
    <row r="269" spans="11:12" x14ac:dyDescent="0.2">
      <c r="K269" s="20"/>
      <c r="L269" s="20"/>
    </row>
    <row r="270" spans="11:12" x14ac:dyDescent="0.2">
      <c r="K270" s="20"/>
      <c r="L270" s="20"/>
    </row>
    <row r="271" spans="11:12" x14ac:dyDescent="0.2">
      <c r="K271" s="20"/>
      <c r="L271" s="20"/>
    </row>
    <row r="272" spans="11:12" x14ac:dyDescent="0.2">
      <c r="K272" s="20"/>
      <c r="L272" s="20"/>
    </row>
    <row r="273" spans="11:12" x14ac:dyDescent="0.2">
      <c r="K273" s="20"/>
      <c r="L273" s="20"/>
    </row>
    <row r="274" spans="11:12" x14ac:dyDescent="0.2">
      <c r="K274" s="20"/>
      <c r="L274" s="20"/>
    </row>
    <row r="275" spans="11:12" x14ac:dyDescent="0.2">
      <c r="K275" s="20"/>
      <c r="L275" s="20"/>
    </row>
    <row r="276" spans="11:12" x14ac:dyDescent="0.2">
      <c r="K276" s="20"/>
      <c r="L276" s="20"/>
    </row>
    <row r="277" spans="11:12" x14ac:dyDescent="0.2">
      <c r="K277" s="20"/>
      <c r="L277" s="20"/>
    </row>
    <row r="278" spans="11:12" x14ac:dyDescent="0.2">
      <c r="K278" s="20"/>
      <c r="L278" s="20"/>
    </row>
    <row r="279" spans="11:12" x14ac:dyDescent="0.2">
      <c r="K279" s="20"/>
      <c r="L279" s="20"/>
    </row>
    <row r="280" spans="11:12" x14ac:dyDescent="0.2">
      <c r="K280" s="20"/>
      <c r="L280" s="20"/>
    </row>
    <row r="281" spans="11:12" x14ac:dyDescent="0.2">
      <c r="K281" s="20"/>
      <c r="L281" s="20"/>
    </row>
    <row r="282" spans="11:12" x14ac:dyDescent="0.2">
      <c r="K282" s="20"/>
      <c r="L282" s="20"/>
    </row>
    <row r="283" spans="11:12" x14ac:dyDescent="0.2">
      <c r="K283" s="20"/>
      <c r="L283" s="20"/>
    </row>
    <row r="284" spans="11:12" x14ac:dyDescent="0.2">
      <c r="K284" s="20"/>
      <c r="L284" s="20"/>
    </row>
    <row r="285" spans="11:12" x14ac:dyDescent="0.2">
      <c r="K285" s="20"/>
      <c r="L285" s="20"/>
    </row>
    <row r="286" spans="11:12" x14ac:dyDescent="0.2">
      <c r="K286" s="20"/>
      <c r="L286" s="20"/>
    </row>
    <row r="287" spans="11:12" x14ac:dyDescent="0.2">
      <c r="K287" s="20"/>
      <c r="L287" s="20"/>
    </row>
    <row r="288" spans="11:12" x14ac:dyDescent="0.2">
      <c r="K288" s="20"/>
      <c r="L288" s="20"/>
    </row>
    <row r="289" spans="11:12" x14ac:dyDescent="0.2">
      <c r="K289" s="20"/>
      <c r="L289" s="20"/>
    </row>
    <row r="290" spans="11:12" x14ac:dyDescent="0.2">
      <c r="K290" s="20"/>
      <c r="L290" s="20"/>
    </row>
    <row r="291" spans="11:12" x14ac:dyDescent="0.2">
      <c r="K291" s="20"/>
      <c r="L291" s="20"/>
    </row>
    <row r="292" spans="11:12" x14ac:dyDescent="0.2">
      <c r="K292" s="20"/>
      <c r="L292" s="20"/>
    </row>
    <row r="293" spans="11:12" x14ac:dyDescent="0.2">
      <c r="K293" s="20"/>
      <c r="L293" s="20"/>
    </row>
    <row r="294" spans="11:12" x14ac:dyDescent="0.2">
      <c r="K294" s="20"/>
      <c r="L294" s="20"/>
    </row>
    <row r="295" spans="11:12" x14ac:dyDescent="0.2">
      <c r="K295" s="20"/>
      <c r="L295" s="20"/>
    </row>
    <row r="296" spans="11:12" x14ac:dyDescent="0.2">
      <c r="K296" s="20"/>
      <c r="L296" s="20"/>
    </row>
    <row r="297" spans="11:12" x14ac:dyDescent="0.2">
      <c r="K297" s="20"/>
      <c r="L297" s="20"/>
    </row>
    <row r="298" spans="11:12" x14ac:dyDescent="0.2">
      <c r="K298" s="20"/>
      <c r="L298" s="20"/>
    </row>
    <row r="299" spans="11:12" x14ac:dyDescent="0.2">
      <c r="K299" s="20"/>
      <c r="L299" s="20"/>
    </row>
    <row r="300" spans="11:12" x14ac:dyDescent="0.2">
      <c r="K300" s="20"/>
      <c r="L300" s="20"/>
    </row>
    <row r="301" spans="11:12" x14ac:dyDescent="0.2">
      <c r="K301" s="20"/>
      <c r="L301" s="20"/>
    </row>
    <row r="302" spans="11:12" x14ac:dyDescent="0.2">
      <c r="K302" s="20"/>
      <c r="L302" s="20"/>
    </row>
    <row r="303" spans="11:12" x14ac:dyDescent="0.2">
      <c r="K303" s="20"/>
      <c r="L303" s="20"/>
    </row>
    <row r="304" spans="11:12" x14ac:dyDescent="0.2">
      <c r="K304" s="20"/>
      <c r="L304" s="20"/>
    </row>
    <row r="305" spans="11:12" x14ac:dyDescent="0.2">
      <c r="K305" s="20"/>
      <c r="L305" s="20"/>
    </row>
    <row r="306" spans="11:12" x14ac:dyDescent="0.2">
      <c r="K306" s="20"/>
      <c r="L306" s="20"/>
    </row>
    <row r="307" spans="11:12" x14ac:dyDescent="0.2">
      <c r="K307" s="20"/>
      <c r="L307" s="20"/>
    </row>
    <row r="308" spans="11:12" x14ac:dyDescent="0.2">
      <c r="K308" s="20"/>
      <c r="L308" s="20"/>
    </row>
    <row r="309" spans="11:12" x14ac:dyDescent="0.2">
      <c r="K309" s="20"/>
      <c r="L309" s="20"/>
    </row>
    <row r="310" spans="11:12" x14ac:dyDescent="0.2">
      <c r="K310" s="20"/>
      <c r="L310" s="20"/>
    </row>
    <row r="311" spans="11:12" x14ac:dyDescent="0.2">
      <c r="K311" s="20"/>
      <c r="L311" s="20"/>
    </row>
    <row r="312" spans="11:12" x14ac:dyDescent="0.2">
      <c r="K312" s="20"/>
      <c r="L312" s="20"/>
    </row>
    <row r="313" spans="11:12" x14ac:dyDescent="0.2">
      <c r="K313" s="20"/>
      <c r="L313" s="20"/>
    </row>
    <row r="314" spans="11:12" x14ac:dyDescent="0.2">
      <c r="K314" s="20"/>
      <c r="L314" s="20"/>
    </row>
    <row r="315" spans="11:12" x14ac:dyDescent="0.2">
      <c r="K315" s="20"/>
      <c r="L315" s="20"/>
    </row>
    <row r="316" spans="11:12" x14ac:dyDescent="0.2">
      <c r="K316" s="20"/>
      <c r="L316" s="20"/>
    </row>
    <row r="317" spans="11:12" x14ac:dyDescent="0.2">
      <c r="K317" s="20"/>
      <c r="L317" s="20"/>
    </row>
    <row r="318" spans="11:12" x14ac:dyDescent="0.2">
      <c r="K318" s="20"/>
      <c r="L318" s="20"/>
    </row>
    <row r="319" spans="11:12" x14ac:dyDescent="0.2">
      <c r="K319" s="20"/>
      <c r="L319" s="20"/>
    </row>
    <row r="320" spans="11:12" x14ac:dyDescent="0.2">
      <c r="K320" s="20"/>
      <c r="L320" s="20"/>
    </row>
    <row r="321" spans="11:12" x14ac:dyDescent="0.2">
      <c r="K321" s="20"/>
      <c r="L321" s="20"/>
    </row>
    <row r="322" spans="11:12" x14ac:dyDescent="0.2">
      <c r="K322" s="20"/>
      <c r="L322" s="20"/>
    </row>
    <row r="323" spans="11:12" x14ac:dyDescent="0.2">
      <c r="K323" s="20"/>
      <c r="L323" s="20"/>
    </row>
    <row r="324" spans="11:12" x14ac:dyDescent="0.2">
      <c r="K324" s="20"/>
      <c r="L324" s="20"/>
    </row>
    <row r="325" spans="11:12" x14ac:dyDescent="0.2">
      <c r="K325" s="20"/>
      <c r="L325" s="20"/>
    </row>
    <row r="326" spans="11:12" x14ac:dyDescent="0.2">
      <c r="K326" s="20"/>
      <c r="L326" s="20"/>
    </row>
    <row r="327" spans="11:12" x14ac:dyDescent="0.2">
      <c r="K327" s="20"/>
      <c r="L327" s="20"/>
    </row>
    <row r="328" spans="11:12" x14ac:dyDescent="0.2">
      <c r="K328" s="20"/>
      <c r="L328" s="20"/>
    </row>
    <row r="329" spans="11:12" x14ac:dyDescent="0.2">
      <c r="K329" s="20"/>
      <c r="L329" s="20"/>
    </row>
    <row r="330" spans="11:12" x14ac:dyDescent="0.2">
      <c r="K330" s="20"/>
      <c r="L330" s="20"/>
    </row>
    <row r="331" spans="11:12" x14ac:dyDescent="0.2">
      <c r="K331" s="20"/>
      <c r="L331" s="20"/>
    </row>
    <row r="332" spans="11:12" x14ac:dyDescent="0.2">
      <c r="K332" s="20"/>
      <c r="L332" s="20"/>
    </row>
    <row r="333" spans="11:12" x14ac:dyDescent="0.2">
      <c r="K333" s="20"/>
      <c r="L333" s="20"/>
    </row>
    <row r="334" spans="11:12" x14ac:dyDescent="0.2">
      <c r="K334" s="20"/>
      <c r="L334" s="20"/>
    </row>
    <row r="335" spans="11:12" x14ac:dyDescent="0.2">
      <c r="K335" s="20"/>
      <c r="L335" s="20"/>
    </row>
    <row r="336" spans="11:12" x14ac:dyDescent="0.2">
      <c r="K336" s="20"/>
      <c r="L336" s="20"/>
    </row>
    <row r="337" spans="11:12" x14ac:dyDescent="0.2">
      <c r="K337" s="20"/>
      <c r="L337" s="20"/>
    </row>
    <row r="338" spans="11:12" x14ac:dyDescent="0.2">
      <c r="K338" s="20"/>
      <c r="L338" s="20"/>
    </row>
    <row r="339" spans="11:12" x14ac:dyDescent="0.2">
      <c r="K339" s="20"/>
      <c r="L339" s="20"/>
    </row>
    <row r="340" spans="11:12" x14ac:dyDescent="0.2">
      <c r="K340" s="20"/>
      <c r="L340" s="20"/>
    </row>
    <row r="341" spans="11:12" x14ac:dyDescent="0.2">
      <c r="K341" s="20"/>
      <c r="L341" s="20"/>
    </row>
    <row r="342" spans="11:12" x14ac:dyDescent="0.2">
      <c r="K342" s="20"/>
      <c r="L342" s="20"/>
    </row>
    <row r="343" spans="11:12" x14ac:dyDescent="0.2">
      <c r="K343" s="20"/>
      <c r="L343" s="20"/>
    </row>
    <row r="344" spans="11:12" x14ac:dyDescent="0.2">
      <c r="K344" s="20"/>
      <c r="L344" s="20"/>
    </row>
    <row r="345" spans="11:12" x14ac:dyDescent="0.2">
      <c r="K345" s="20"/>
      <c r="L345" s="20"/>
    </row>
    <row r="346" spans="11:12" x14ac:dyDescent="0.2">
      <c r="K346" s="20"/>
      <c r="L346" s="20"/>
    </row>
    <row r="347" spans="11:12" x14ac:dyDescent="0.2">
      <c r="K347" s="20"/>
      <c r="L347" s="20"/>
    </row>
    <row r="348" spans="11:12" x14ac:dyDescent="0.2">
      <c r="K348" s="20"/>
      <c r="L348" s="20"/>
    </row>
    <row r="349" spans="11:12" x14ac:dyDescent="0.2">
      <c r="K349" s="20"/>
      <c r="L349" s="20"/>
    </row>
    <row r="350" spans="11:12" x14ac:dyDescent="0.2">
      <c r="K350" s="20"/>
      <c r="L350" s="20"/>
    </row>
    <row r="351" spans="11:12" x14ac:dyDescent="0.2">
      <c r="K351" s="20"/>
      <c r="L351" s="20"/>
    </row>
    <row r="352" spans="11:12" x14ac:dyDescent="0.2">
      <c r="K352" s="20"/>
      <c r="L352" s="20"/>
    </row>
    <row r="353" spans="11:12" x14ac:dyDescent="0.2">
      <c r="K353" s="20"/>
      <c r="L353" s="20"/>
    </row>
    <row r="354" spans="11:12" x14ac:dyDescent="0.2">
      <c r="K354" s="20"/>
      <c r="L354" s="20"/>
    </row>
    <row r="355" spans="11:12" x14ac:dyDescent="0.2">
      <c r="K355" s="20"/>
      <c r="L355" s="20"/>
    </row>
    <row r="356" spans="11:12" x14ac:dyDescent="0.2">
      <c r="K356" s="20"/>
      <c r="L356" s="20"/>
    </row>
    <row r="357" spans="11:12" x14ac:dyDescent="0.2">
      <c r="K357" s="20"/>
      <c r="L357" s="20"/>
    </row>
    <row r="358" spans="11:12" x14ac:dyDescent="0.2">
      <c r="K358" s="20"/>
      <c r="L358" s="20"/>
    </row>
    <row r="359" spans="11:12" x14ac:dyDescent="0.2">
      <c r="K359" s="20"/>
      <c r="L359" s="20"/>
    </row>
    <row r="360" spans="11:12" x14ac:dyDescent="0.2">
      <c r="K360" s="20"/>
      <c r="L360" s="20"/>
    </row>
    <row r="361" spans="11:12" x14ac:dyDescent="0.2">
      <c r="K361" s="20"/>
      <c r="L361" s="20"/>
    </row>
    <row r="362" spans="11:12" x14ac:dyDescent="0.2">
      <c r="K362" s="20"/>
      <c r="L362" s="20"/>
    </row>
    <row r="363" spans="11:12" x14ac:dyDescent="0.2">
      <c r="K363" s="20"/>
      <c r="L363" s="2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stevensj</dc:creator>
  <cp:lastModifiedBy>Trieu, Nghi</cp:lastModifiedBy>
  <cp:lastPrinted>2021-05-31T14:52:32Z</cp:lastPrinted>
  <dcterms:created xsi:type="dcterms:W3CDTF">2017-10-18T15:13:08Z</dcterms:created>
  <dcterms:modified xsi:type="dcterms:W3CDTF">2024-04-10T16:38:00Z</dcterms:modified>
</cp:coreProperties>
</file>